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blo\Dropbox\LGBasquet\Membresía 2021\4 - Aprendizaje motor y mini básquet\"/>
    </mc:Choice>
  </mc:AlternateContent>
  <bookViews>
    <workbookView xWindow="0" yWindow="0" windowWidth="16815" windowHeight="7755" tabRatio="801" activeTab="1"/>
  </bookViews>
  <sheets>
    <sheet name="Thanks for Downloading" sheetId="5" r:id="rId1"/>
    <sheet name="Adult Height Predictor (Team 1)" sheetId="1" r:id="rId2"/>
    <sheet name="Smoothed Regression Coefficient"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 l="1"/>
  <c r="D34" i="1" s="1"/>
  <c r="L34" i="1"/>
  <c r="M34" i="1" s="1"/>
  <c r="Q34" i="1"/>
  <c r="U34" i="1"/>
  <c r="V34" i="1" s="1"/>
  <c r="Y34" i="1"/>
  <c r="Z34" i="1" s="1"/>
  <c r="E35" i="1"/>
  <c r="D35" i="1" s="1"/>
  <c r="L35" i="1"/>
  <c r="M35" i="1" s="1"/>
  <c r="Q35" i="1"/>
  <c r="U35" i="1"/>
  <c r="V35" i="1" s="1"/>
  <c r="Y35" i="1"/>
  <c r="Z35" i="1" s="1"/>
  <c r="E36" i="1"/>
  <c r="D36" i="1" s="1"/>
  <c r="L36" i="1"/>
  <c r="M36" i="1" s="1"/>
  <c r="Q36" i="1"/>
  <c r="U36" i="1"/>
  <c r="V36" i="1" s="1"/>
  <c r="Y36" i="1"/>
  <c r="Z36" i="1" s="1"/>
  <c r="E37" i="1"/>
  <c r="D37" i="1" s="1"/>
  <c r="L37" i="1"/>
  <c r="M37" i="1" s="1"/>
  <c r="Q37" i="1"/>
  <c r="U37" i="1"/>
  <c r="V37" i="1" s="1"/>
  <c r="Y37" i="1"/>
  <c r="Z37" i="1" s="1"/>
  <c r="E38" i="1"/>
  <c r="D38" i="1" s="1"/>
  <c r="L38" i="1"/>
  <c r="M38" i="1" s="1"/>
  <c r="Q38" i="1"/>
  <c r="U38" i="1"/>
  <c r="V38" i="1" s="1"/>
  <c r="Y38" i="1"/>
  <c r="Z38" i="1" s="1"/>
  <c r="F34" i="1" l="1"/>
  <c r="F38" i="1"/>
  <c r="G36" i="1"/>
  <c r="I36" i="1" s="1"/>
  <c r="F36" i="1"/>
  <c r="G34" i="1"/>
  <c r="I34" i="1" s="1"/>
  <c r="G37" i="1"/>
  <c r="I37" i="1" s="1"/>
  <c r="F37" i="1"/>
  <c r="G35" i="1"/>
  <c r="I35" i="1" s="1"/>
  <c r="F35" i="1"/>
  <c r="G38" i="1"/>
  <c r="I38" i="1" s="1"/>
  <c r="H38" i="1"/>
  <c r="H37" i="1"/>
  <c r="H36" i="1"/>
  <c r="H35" i="1"/>
  <c r="H34" i="1"/>
  <c r="R38" i="1"/>
  <c r="R37" i="1"/>
  <c r="R36" i="1"/>
  <c r="R35" i="1"/>
  <c r="R34" i="1"/>
  <c r="Y11" i="1"/>
  <c r="Y12" i="1"/>
  <c r="Z12" i="1" s="1"/>
  <c r="Y13" i="1"/>
  <c r="Z13" i="1" s="1"/>
  <c r="Y14" i="1"/>
  <c r="Z14" i="1" s="1"/>
  <c r="Y15" i="1"/>
  <c r="Y16" i="1"/>
  <c r="Z16" i="1" s="1"/>
  <c r="Y17" i="1"/>
  <c r="Z17" i="1" s="1"/>
  <c r="Y18" i="1"/>
  <c r="Z18" i="1" s="1"/>
  <c r="Y19" i="1"/>
  <c r="Y20" i="1"/>
  <c r="Z20" i="1" s="1"/>
  <c r="Y21" i="1"/>
  <c r="Y22" i="1"/>
  <c r="Z22" i="1" s="1"/>
  <c r="Y23" i="1"/>
  <c r="Y24" i="1"/>
  <c r="Z24" i="1" s="1"/>
  <c r="Y25" i="1"/>
  <c r="Z25" i="1" s="1"/>
  <c r="Y26" i="1"/>
  <c r="Z26" i="1" s="1"/>
  <c r="Y27" i="1"/>
  <c r="Y28" i="1"/>
  <c r="Z28" i="1" s="1"/>
  <c r="Y29" i="1"/>
  <c r="Y30" i="1"/>
  <c r="Z30" i="1" s="1"/>
  <c r="Y31" i="1"/>
  <c r="Y32" i="1"/>
  <c r="Z32" i="1" s="1"/>
  <c r="Y33" i="1"/>
  <c r="Z33" i="1" s="1"/>
  <c r="Z11" i="1"/>
  <c r="Z15" i="1"/>
  <c r="Z19" i="1"/>
  <c r="Z21" i="1"/>
  <c r="Z23" i="1"/>
  <c r="Z27" i="1"/>
  <c r="Z29" i="1"/>
  <c r="Z31" i="1"/>
  <c r="U9" i="1"/>
  <c r="V9" i="1" s="1"/>
  <c r="U10" i="1"/>
  <c r="V10" i="1" s="1"/>
  <c r="Q9" i="1"/>
  <c r="Q10" i="1"/>
  <c r="R10" i="1" s="1"/>
  <c r="U11" i="1"/>
  <c r="U12" i="1"/>
  <c r="U13" i="1"/>
  <c r="U14" i="1"/>
  <c r="U15" i="1"/>
  <c r="U16" i="1"/>
  <c r="U17" i="1"/>
  <c r="U18" i="1"/>
  <c r="U19" i="1"/>
  <c r="U20" i="1"/>
  <c r="U21" i="1"/>
  <c r="U22" i="1"/>
  <c r="U23" i="1"/>
  <c r="U24" i="1"/>
  <c r="U25" i="1"/>
  <c r="U26" i="1"/>
  <c r="U27" i="1"/>
  <c r="U28" i="1"/>
  <c r="U29" i="1"/>
  <c r="U30" i="1"/>
  <c r="U31" i="1"/>
  <c r="U32" i="1"/>
  <c r="U33" i="1"/>
  <c r="Q12" i="1"/>
  <c r="Q13" i="1"/>
  <c r="Q14" i="1"/>
  <c r="Q15" i="1"/>
  <c r="Q16" i="1"/>
  <c r="Q17" i="1"/>
  <c r="Q18" i="1"/>
  <c r="Q19" i="1"/>
  <c r="Q20" i="1"/>
  <c r="Q21" i="1"/>
  <c r="Q22" i="1"/>
  <c r="Q23" i="1"/>
  <c r="Q24" i="1"/>
  <c r="Q25" i="1"/>
  <c r="Q26" i="1"/>
  <c r="Q27" i="1"/>
  <c r="Q28" i="1"/>
  <c r="Q29" i="1"/>
  <c r="Q30" i="1"/>
  <c r="Q31" i="1"/>
  <c r="Q32" i="1"/>
  <c r="Q33" i="1"/>
  <c r="Q11" i="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E33" i="1"/>
  <c r="F33" i="1" s="1"/>
  <c r="L10" i="1"/>
  <c r="L9" i="1"/>
  <c r="R9" i="1" l="1"/>
  <c r="D14" i="1"/>
  <c r="D15" i="1"/>
  <c r="D16" i="1"/>
  <c r="D17" i="1"/>
  <c r="D18" i="1"/>
  <c r="D19" i="1"/>
  <c r="G19" i="1" s="1"/>
  <c r="I19" i="1" s="1"/>
  <c r="D20" i="1"/>
  <c r="D21" i="1"/>
  <c r="D22" i="1"/>
  <c r="D23" i="1"/>
  <c r="D24" i="1"/>
  <c r="D25" i="1"/>
  <c r="D26" i="1"/>
  <c r="D27" i="1"/>
  <c r="D28" i="1"/>
  <c r="D29" i="1"/>
  <c r="D30" i="1"/>
  <c r="D31" i="1"/>
  <c r="D32" i="1"/>
  <c r="D33" i="1"/>
  <c r="Y10" i="1"/>
  <c r="Z10" i="1" s="1"/>
  <c r="M10" i="1"/>
  <c r="M9" i="1"/>
  <c r="E9" i="1" s="1"/>
  <c r="Y9" i="1"/>
  <c r="Z9" i="1" s="1"/>
  <c r="F9" i="1" l="1"/>
  <c r="D9" i="1"/>
  <c r="G32" i="1"/>
  <c r="I32" i="1" s="1"/>
  <c r="H32" i="1"/>
  <c r="G30" i="1"/>
  <c r="I30" i="1" s="1"/>
  <c r="H30" i="1"/>
  <c r="G28" i="1"/>
  <c r="I28" i="1" s="1"/>
  <c r="H28" i="1"/>
  <c r="G26" i="1"/>
  <c r="I26" i="1" s="1"/>
  <c r="H26" i="1"/>
  <c r="G24" i="1"/>
  <c r="I24" i="1" s="1"/>
  <c r="H24" i="1"/>
  <c r="G22" i="1"/>
  <c r="I22" i="1" s="1"/>
  <c r="H22" i="1"/>
  <c r="G20" i="1"/>
  <c r="I20" i="1" s="1"/>
  <c r="H20" i="1"/>
  <c r="G18" i="1"/>
  <c r="I18" i="1" s="1"/>
  <c r="H18" i="1"/>
  <c r="G16" i="1"/>
  <c r="I16" i="1" s="1"/>
  <c r="H16" i="1"/>
  <c r="G14" i="1"/>
  <c r="I14" i="1" s="1"/>
  <c r="H14" i="1"/>
  <c r="G33" i="1"/>
  <c r="I33" i="1" s="1"/>
  <c r="H33" i="1"/>
  <c r="G31" i="1"/>
  <c r="I31" i="1" s="1"/>
  <c r="H31" i="1"/>
  <c r="G29" i="1"/>
  <c r="I29" i="1" s="1"/>
  <c r="H29" i="1"/>
  <c r="G27" i="1"/>
  <c r="I27" i="1" s="1"/>
  <c r="H27" i="1"/>
  <c r="G25" i="1"/>
  <c r="I25" i="1" s="1"/>
  <c r="H25" i="1"/>
  <c r="G23" i="1"/>
  <c r="I23" i="1" s="1"/>
  <c r="H23" i="1"/>
  <c r="G21" i="1"/>
  <c r="I21" i="1" s="1"/>
  <c r="H21" i="1"/>
  <c r="H19" i="1"/>
  <c r="G17" i="1"/>
  <c r="I17" i="1" s="1"/>
  <c r="H17" i="1"/>
  <c r="G15" i="1"/>
  <c r="I15" i="1" s="1"/>
  <c r="H15" i="1"/>
  <c r="L11" i="1"/>
  <c r="M11" i="1" s="1"/>
  <c r="R11" i="1"/>
  <c r="V11" i="1"/>
  <c r="L12" i="1"/>
  <c r="M12" i="1" s="1"/>
  <c r="R12" i="1"/>
  <c r="V12" i="1"/>
  <c r="R13" i="1"/>
  <c r="L13" i="1"/>
  <c r="M13" i="1" s="1"/>
  <c r="V13" i="1"/>
  <c r="R14" i="1"/>
  <c r="L14" i="1"/>
  <c r="M14" i="1" s="1"/>
  <c r="V14" i="1"/>
  <c r="R15" i="1"/>
  <c r="L15" i="1"/>
  <c r="M15" i="1" s="1"/>
  <c r="V15" i="1"/>
  <c r="R16" i="1"/>
  <c r="L16" i="1"/>
  <c r="M16" i="1" s="1"/>
  <c r="V16" i="1"/>
  <c r="R17" i="1"/>
  <c r="L17" i="1"/>
  <c r="M17" i="1" s="1"/>
  <c r="V17" i="1"/>
  <c r="R18" i="1"/>
  <c r="L18" i="1"/>
  <c r="M18" i="1" s="1"/>
  <c r="V18" i="1"/>
  <c r="R19" i="1"/>
  <c r="L19" i="1"/>
  <c r="M19" i="1" s="1"/>
  <c r="V19" i="1"/>
  <c r="R20" i="1"/>
  <c r="L20" i="1"/>
  <c r="M20" i="1" s="1"/>
  <c r="V20" i="1"/>
  <c r="R21" i="1"/>
  <c r="L21" i="1"/>
  <c r="M21" i="1" s="1"/>
  <c r="V21" i="1"/>
  <c r="R22" i="1"/>
  <c r="L22" i="1"/>
  <c r="M22" i="1" s="1"/>
  <c r="V22" i="1"/>
  <c r="R23" i="1"/>
  <c r="L23" i="1"/>
  <c r="M23" i="1" s="1"/>
  <c r="V23" i="1"/>
  <c r="R24" i="1"/>
  <c r="L24" i="1"/>
  <c r="M24" i="1" s="1"/>
  <c r="V24" i="1"/>
  <c r="R25" i="1"/>
  <c r="L25" i="1"/>
  <c r="M25" i="1" s="1"/>
  <c r="V25" i="1"/>
  <c r="R26" i="1"/>
  <c r="L26" i="1"/>
  <c r="M26" i="1" s="1"/>
  <c r="V26" i="1"/>
  <c r="R27" i="1"/>
  <c r="L27" i="1"/>
  <c r="M27" i="1" s="1"/>
  <c r="V27" i="1"/>
  <c r="R28" i="1"/>
  <c r="L28" i="1"/>
  <c r="M28" i="1" s="1"/>
  <c r="V28" i="1"/>
  <c r="R29" i="1"/>
  <c r="L29" i="1"/>
  <c r="M29" i="1" s="1"/>
  <c r="V29" i="1"/>
  <c r="R30" i="1"/>
  <c r="L30" i="1"/>
  <c r="M30" i="1" s="1"/>
  <c r="V30" i="1"/>
  <c r="R31" i="1"/>
  <c r="L31" i="1"/>
  <c r="M31" i="1" s="1"/>
  <c r="V31" i="1"/>
  <c r="R32" i="1"/>
  <c r="L32" i="1"/>
  <c r="M32" i="1" s="1"/>
  <c r="V32" i="1"/>
  <c r="R33" i="1"/>
  <c r="L33" i="1"/>
  <c r="M33" i="1" s="1"/>
  <c r="V33" i="1"/>
  <c r="E10" i="1"/>
  <c r="D10" i="1" s="1"/>
  <c r="E13" i="1" l="1"/>
  <c r="D13" i="1" s="1"/>
  <c r="G9" i="1"/>
  <c r="I9" i="1" s="1"/>
  <c r="H9" i="1"/>
  <c r="E12" i="1"/>
  <c r="G10" i="1"/>
  <c r="I10" i="1" s="1"/>
  <c r="H10" i="1"/>
  <c r="E11" i="1"/>
  <c r="F10" i="1"/>
  <c r="F13" i="1" l="1"/>
  <c r="G13" i="1"/>
  <c r="I13" i="1" s="1"/>
  <c r="H13" i="1"/>
  <c r="F12" i="1"/>
  <c r="D12" i="1"/>
  <c r="D11" i="1"/>
  <c r="G11" i="1" s="1"/>
  <c r="I11" i="1" s="1"/>
  <c r="F11" i="1"/>
  <c r="H12" i="1" l="1"/>
  <c r="G12" i="1"/>
  <c r="I12" i="1" s="1"/>
  <c r="H11" i="1"/>
</calcChain>
</file>

<file path=xl/sharedStrings.xml><?xml version="1.0" encoding="utf-8"?>
<sst xmlns="http://schemas.openxmlformats.org/spreadsheetml/2006/main" count="71" uniqueCount="58">
  <si>
    <t>Date of Birth (dd-mm-yy)</t>
  </si>
  <si>
    <t>Date of Measure (dd-mm-yy)</t>
  </si>
  <si>
    <t>Age (years)</t>
  </si>
  <si>
    <t>Height 1 (cm)</t>
  </si>
  <si>
    <t>Height 2 (cm)</t>
  </si>
  <si>
    <t>Weight 1 (kg)</t>
  </si>
  <si>
    <t>Weight 2 (kg)</t>
  </si>
  <si>
    <t>Athlete's Details</t>
  </si>
  <si>
    <t>First Name</t>
  </si>
  <si>
    <t>Last Name</t>
  </si>
  <si>
    <t>Joe</t>
  </si>
  <si>
    <t>Bloggs</t>
  </si>
  <si>
    <t>Fill data into blue boxes</t>
  </si>
  <si>
    <t>Do not edit green boxes</t>
  </si>
  <si>
    <t>Do not edit orange boxes</t>
  </si>
  <si>
    <t>Father's Height (cm)</t>
  </si>
  <si>
    <t>Mother's Height (cm)</t>
  </si>
  <si>
    <t>Mid-Parent Height (cm)</t>
  </si>
  <si>
    <t>Predicted Adult Height (inches)</t>
  </si>
  <si>
    <t>Predicted Adult Height (cm)</t>
  </si>
  <si>
    <t>% of Predicted Adult Height</t>
  </si>
  <si>
    <t>Intercept</t>
  </si>
  <si>
    <t>Stature (inches)</t>
  </si>
  <si>
    <t>Weight (lb)</t>
  </si>
  <si>
    <t>Midparent Stature (inches)</t>
  </si>
  <si>
    <t>Mid-Parent Height (inches)</t>
  </si>
  <si>
    <t>http://www.scienceforsport.com/bio-banding/</t>
  </si>
  <si>
    <t>Read the full Bio-Banding article:</t>
  </si>
  <si>
    <t>Rounded Age (years)</t>
  </si>
  <si>
    <t>Male</t>
  </si>
  <si>
    <t>Gender</t>
  </si>
  <si>
    <t>Female</t>
  </si>
  <si>
    <t>Predicted Adult Height (PAH) Information</t>
  </si>
  <si>
    <t>Average Height (cm)</t>
  </si>
  <si>
    <t>Average Height (inches)</t>
  </si>
  <si>
    <t>Average Weight (kg)</t>
  </si>
  <si>
    <t>Average Weight (lb)</t>
  </si>
  <si>
    <t>References</t>
  </si>
  <si>
    <t xml:space="preserve">Sean P. Cumming, Rhodri S. Lloyd, John L. Oliver, Joey C. Eisenmann &amp; Robert M. Malina (2017): Bio-banding in Sport: Applications to competition, talent identification and strength and conditioning of youth athletes, National Strength and Conditioning Association, vol.39(2). http://journals.lww.com/nsca-scj/Abstract/2017/04000/Bio_banding_in_Sport___Applications_to.6.aspx </t>
  </si>
  <si>
    <t xml:space="preserve">Khamis, H. J., &amp; Roche, A. F. (1994). Predicting adult height without using skeletal age: The Khamis-Roche method. Pediatrics, 94, 504–507 (Pediatrics, 595, 457, 1995 for the corrected version of the tables). </t>
  </si>
  <si>
    <r>
      <t xml:space="preserve">MALE Calculation Info </t>
    </r>
    <r>
      <rPr>
        <sz val="10"/>
        <color theme="1"/>
        <rFont val="Calibri"/>
        <family val="2"/>
        <scheme val="minor"/>
      </rPr>
      <t>(Ref: 2)</t>
    </r>
  </si>
  <si>
    <r>
      <t xml:space="preserve">FEMALE Calculation Info </t>
    </r>
    <r>
      <rPr>
        <sz val="10"/>
        <color theme="1"/>
        <rFont val="Calibri"/>
        <family val="2"/>
        <scheme val="minor"/>
      </rPr>
      <t>(Ref: 2)</t>
    </r>
  </si>
  <si>
    <t>Maturity Category (Ref: 1)</t>
  </si>
  <si>
    <t>Predicted Adult Height (ft inches)</t>
  </si>
  <si>
    <t>Remaining Growth (cm)</t>
  </si>
  <si>
    <t>Disclaimer</t>
  </si>
  <si>
    <t>Use this calculator at your own risk. This calculator may or may not be accurate or reliable. By using this calculator you acknowledge any reliance on this calculator shall be at your sole risk.</t>
  </si>
  <si>
    <t>John</t>
  </si>
  <si>
    <t>Jemma</t>
  </si>
  <si>
    <t>Joanna</t>
  </si>
  <si>
    <t>Chronological Age</t>
  </si>
  <si>
    <t>Thanks for downloading the</t>
  </si>
  <si>
    <t xml:space="preserve"> We hope you find this tool very useful.</t>
  </si>
  <si>
    <r>
      <t>The answer?</t>
    </r>
    <r>
      <rPr>
        <b/>
        <sz val="14"/>
        <color theme="1"/>
        <rFont val="Segoe UI Light"/>
        <family val="2"/>
      </rPr>
      <t xml:space="preserve"> The Performance Digest</t>
    </r>
  </si>
  <si>
    <t>The Performance Digest is a monthly review of the latest sports performance research.</t>
  </si>
  <si>
    <r>
      <rPr>
        <b/>
        <sz val="12"/>
        <color theme="1"/>
        <rFont val="Segoe UI Light"/>
        <family val="2"/>
      </rPr>
      <t>Topics include</t>
    </r>
    <r>
      <rPr>
        <sz val="12"/>
        <color theme="1"/>
        <rFont val="Segoe UI Light"/>
        <family val="2"/>
      </rPr>
      <t xml:space="preserve">: strength and conditioning, nutrition, fatigue and recovery, technology and monitoring, youth development and the science of coaching. </t>
    </r>
  </si>
  <si>
    <t>Bio-Banding Calculator</t>
  </si>
  <si>
    <t>Struggling to stay up-to-date with the latest research and info on Youth Physical Development?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</si>
</sst>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
    <numFmt numFmtId="166" formatCode="[$-409]d/mmm/yy;@"/>
  </numFmts>
  <fonts count="18" x14ac:knownFonts="1">
    <font>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9"/>
      <color theme="1"/>
      <name val="Calibri"/>
      <family val="2"/>
      <scheme val="minor"/>
    </font>
    <font>
      <u/>
      <sz val="9"/>
      <color theme="10"/>
      <name val="Calibri"/>
      <family val="2"/>
      <scheme val="minor"/>
    </font>
    <font>
      <b/>
      <sz val="11"/>
      <color theme="1"/>
      <name val="Calibri"/>
      <family val="2"/>
      <scheme val="minor"/>
    </font>
    <font>
      <sz val="11"/>
      <color theme="1"/>
      <name val="Calibri"/>
      <family val="2"/>
      <scheme val="minor"/>
    </font>
    <font>
      <sz val="11"/>
      <color theme="1"/>
      <name val="Segoe UI Light"/>
      <family val="2"/>
    </font>
    <font>
      <b/>
      <sz val="28"/>
      <color theme="1"/>
      <name val="Segoe UI Light"/>
      <family val="2"/>
    </font>
    <font>
      <sz val="20"/>
      <color theme="1"/>
      <name val="Segoe UI Light"/>
      <family val="2"/>
    </font>
    <font>
      <b/>
      <sz val="20"/>
      <color theme="1"/>
      <name val="Segoe UI Light"/>
      <family val="2"/>
    </font>
    <font>
      <sz val="14"/>
      <color theme="1"/>
      <name val="Segoe UI Light"/>
      <family val="2"/>
    </font>
    <font>
      <b/>
      <sz val="16"/>
      <color theme="1"/>
      <name val="Segoe UI Light"/>
      <family val="2"/>
    </font>
    <font>
      <b/>
      <sz val="14"/>
      <color theme="1"/>
      <name val="Segoe UI Light"/>
      <family val="2"/>
    </font>
    <font>
      <sz val="12"/>
      <color theme="1"/>
      <name val="Segoe UI Light"/>
      <family val="2"/>
    </font>
    <font>
      <b/>
      <sz val="12"/>
      <color theme="1"/>
      <name val="Segoe UI Light"/>
      <family val="2"/>
    </font>
  </fonts>
  <fills count="7">
    <fill>
      <patternFill patternType="none"/>
    </fill>
    <fill>
      <patternFill patternType="gray125"/>
    </fill>
    <fill>
      <patternFill patternType="solid">
        <fgColor theme="0" tint="-4.9989318521683403E-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9" tint="0.59999389629810485"/>
        <bgColor indexed="64"/>
      </patternFill>
    </fill>
  </fills>
  <borders count="31">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3">
    <xf numFmtId="0" fontId="0" fillId="0" borderId="0"/>
    <xf numFmtId="0" fontId="4" fillId="0" borderId="0" applyNumberFormat="0" applyFill="0" applyBorder="0" applyAlignment="0" applyProtection="0"/>
    <xf numFmtId="9" fontId="8" fillId="0" borderId="0" applyFont="0" applyFill="0" applyBorder="0" applyAlignment="0" applyProtection="0"/>
  </cellStyleXfs>
  <cellXfs count="106">
    <xf numFmtId="0" fontId="0" fillId="0" borderId="0" xfId="0"/>
    <xf numFmtId="164" fontId="3" fillId="0" borderId="8" xfId="0" applyNumberFormat="1" applyFont="1" applyFill="1" applyBorder="1" applyAlignment="1" applyProtection="1">
      <alignment horizontal="center" vertical="center" wrapText="1"/>
      <protection hidden="1"/>
    </xf>
    <xf numFmtId="0" fontId="3" fillId="0" borderId="8" xfId="0" applyFont="1" applyFill="1" applyBorder="1" applyAlignment="1">
      <alignment horizontal="center" vertical="center" wrapText="1"/>
    </xf>
    <xf numFmtId="2" fontId="3" fillId="0" borderId="8"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164" fontId="3" fillId="0" borderId="7" xfId="0" applyNumberFormat="1" applyFont="1" applyFill="1" applyBorder="1" applyAlignment="1" applyProtection="1">
      <alignment horizontal="center" vertical="center" wrapText="1"/>
      <protection hidden="1"/>
    </xf>
    <xf numFmtId="164" fontId="1" fillId="0" borderId="10" xfId="0" applyNumberFormat="1" applyFont="1" applyBorder="1" applyAlignment="1">
      <alignment horizontal="center" vertical="center"/>
    </xf>
    <xf numFmtId="165" fontId="1" fillId="0" borderId="1" xfId="0" applyNumberFormat="1" applyFont="1" applyBorder="1" applyAlignment="1">
      <alignment horizontal="center" vertical="center"/>
    </xf>
    <xf numFmtId="165" fontId="1" fillId="0" borderId="11" xfId="0" applyNumberFormat="1" applyFont="1" applyBorder="1" applyAlignment="1">
      <alignment horizontal="center" vertical="center"/>
    </xf>
    <xf numFmtId="165" fontId="1" fillId="0" borderId="1" xfId="0" applyNumberFormat="1" applyFont="1" applyBorder="1" applyAlignment="1">
      <alignment horizontal="center"/>
    </xf>
    <xf numFmtId="165" fontId="1" fillId="0" borderId="11" xfId="0" applyNumberFormat="1" applyFont="1" applyBorder="1" applyAlignment="1">
      <alignment horizontal="center"/>
    </xf>
    <xf numFmtId="165" fontId="1" fillId="0" borderId="13" xfId="0" applyNumberFormat="1" applyFont="1" applyBorder="1" applyAlignment="1">
      <alignment horizontal="center"/>
    </xf>
    <xf numFmtId="165" fontId="1" fillId="0" borderId="14" xfId="0" applyNumberFormat="1" applyFont="1" applyBorder="1" applyAlignment="1">
      <alignment horizontal="center"/>
    </xf>
    <xf numFmtId="0" fontId="0" fillId="0" borderId="21" xfId="0" applyBorder="1"/>
    <xf numFmtId="0" fontId="7" fillId="0" borderId="21" xfId="0" applyFont="1" applyBorder="1"/>
    <xf numFmtId="0" fontId="0" fillId="0" borderId="22" xfId="0" applyBorder="1"/>
    <xf numFmtId="164" fontId="1" fillId="0" borderId="10" xfId="0" applyNumberFormat="1" applyFont="1" applyBorder="1" applyAlignment="1">
      <alignment horizontal="center"/>
    </xf>
    <xf numFmtId="164" fontId="1" fillId="0" borderId="12" xfId="0" applyNumberFormat="1" applyFont="1" applyBorder="1" applyAlignment="1">
      <alignment horizontal="center"/>
    </xf>
    <xf numFmtId="0" fontId="1" fillId="0" borderId="0" xfId="0" applyFont="1" applyProtection="1">
      <protection locked="0"/>
    </xf>
    <xf numFmtId="0" fontId="1" fillId="0" borderId="0" xfId="0" applyFont="1" applyAlignment="1" applyProtection="1">
      <protection locked="0"/>
    </xf>
    <xf numFmtId="0" fontId="1" fillId="0" borderId="0" xfId="0" applyFont="1" applyBorder="1" applyAlignment="1" applyProtection="1">
      <protection locked="0"/>
    </xf>
    <xf numFmtId="0" fontId="1" fillId="0" borderId="0" xfId="0" applyFont="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wrapText="1"/>
      <protection locked="0"/>
    </xf>
    <xf numFmtId="0" fontId="2" fillId="4" borderId="8" xfId="0" applyFont="1" applyFill="1" applyBorder="1" applyAlignment="1" applyProtection="1">
      <alignment horizontal="center" vertical="center" wrapText="1"/>
      <protection locked="0"/>
    </xf>
    <xf numFmtId="0" fontId="1" fillId="0" borderId="0" xfId="0" applyFont="1" applyAlignment="1" applyProtection="1">
      <alignment horizontal="center"/>
      <protection locked="0"/>
    </xf>
    <xf numFmtId="0" fontId="1" fillId="0" borderId="10" xfId="0" applyFont="1" applyBorder="1" applyProtection="1">
      <protection locked="0"/>
    </xf>
    <xf numFmtId="0" fontId="1" fillId="0" borderId="11" xfId="0" applyFont="1" applyBorder="1" applyProtection="1">
      <protection locked="0"/>
    </xf>
    <xf numFmtId="166" fontId="1" fillId="4" borderId="11" xfId="0" applyNumberFormat="1" applyFont="1" applyFill="1" applyBorder="1" applyAlignment="1" applyProtection="1">
      <alignment horizontal="center" vertical="center"/>
      <protection locked="0"/>
    </xf>
    <xf numFmtId="166" fontId="1" fillId="4" borderId="10"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protection locked="0"/>
    </xf>
    <xf numFmtId="164" fontId="1" fillId="4" borderId="1" xfId="0" applyNumberFormat="1" applyFont="1" applyFill="1" applyBorder="1" applyAlignment="1" applyProtection="1">
      <alignment horizontal="center" vertical="center"/>
      <protection locked="0"/>
    </xf>
    <xf numFmtId="0" fontId="1" fillId="0" borderId="12" xfId="0" applyFont="1" applyBorder="1" applyProtection="1">
      <protection locked="0"/>
    </xf>
    <xf numFmtId="0" fontId="1" fillId="0" borderId="14" xfId="0" applyFont="1" applyBorder="1" applyProtection="1">
      <protection locked="0"/>
    </xf>
    <xf numFmtId="166" fontId="1" fillId="4" borderId="14" xfId="0" applyNumberFormat="1" applyFont="1" applyFill="1" applyBorder="1" applyAlignment="1" applyProtection="1">
      <alignment horizontal="center" vertical="center"/>
      <protection locked="0"/>
    </xf>
    <xf numFmtId="166" fontId="1" fillId="4" borderId="12" xfId="0" applyNumberFormat="1" applyFont="1" applyFill="1" applyBorder="1" applyAlignment="1" applyProtection="1">
      <alignment horizontal="center" vertical="center"/>
      <protection locked="0"/>
    </xf>
    <xf numFmtId="1" fontId="1" fillId="4" borderId="13" xfId="0" applyNumberFormat="1" applyFont="1" applyFill="1" applyBorder="1" applyAlignment="1" applyProtection="1">
      <alignment horizontal="center" vertical="center"/>
      <protection locked="0"/>
    </xf>
    <xf numFmtId="164" fontId="1" fillId="4" borderId="13" xfId="0" applyNumberFormat="1" applyFont="1" applyFill="1" applyBorder="1" applyAlignment="1" applyProtection="1">
      <alignment horizontal="center" vertical="center"/>
      <protection locked="0"/>
    </xf>
    <xf numFmtId="0" fontId="1" fillId="0" borderId="0" xfId="0" applyFont="1" applyProtection="1"/>
    <xf numFmtId="0" fontId="0" fillId="0" borderId="0" xfId="0" applyFont="1" applyAlignment="1" applyProtection="1"/>
    <xf numFmtId="0" fontId="5" fillId="0" borderId="0" xfId="0" applyFont="1" applyAlignment="1" applyProtection="1"/>
    <xf numFmtId="0" fontId="1" fillId="0" borderId="0" xfId="0" applyFont="1" applyAlignment="1" applyProtection="1"/>
    <xf numFmtId="0" fontId="1" fillId="4" borderId="0" xfId="0" applyFont="1" applyFill="1" applyProtection="1"/>
    <xf numFmtId="0" fontId="1" fillId="5" borderId="0" xfId="0" applyFont="1" applyFill="1" applyBorder="1" applyProtection="1"/>
    <xf numFmtId="0" fontId="1" fillId="5" borderId="0" xfId="0" applyFont="1" applyFill="1" applyProtection="1"/>
    <xf numFmtId="0" fontId="1" fillId="3" borderId="0" xfId="0" applyFont="1" applyFill="1" applyProtection="1"/>
    <xf numFmtId="0" fontId="2" fillId="6" borderId="7"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6" borderId="8" xfId="0" applyFont="1" applyFill="1" applyBorder="1" applyAlignment="1" applyProtection="1">
      <alignment horizontal="center" vertical="center" wrapText="1"/>
    </xf>
    <xf numFmtId="0" fontId="2" fillId="6" borderId="15" xfId="0"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wrapText="1"/>
    </xf>
    <xf numFmtId="1" fontId="1" fillId="6" borderId="10" xfId="0" applyNumberFormat="1" applyFont="1" applyFill="1" applyBorder="1" applyAlignment="1" applyProtection="1">
      <alignment horizontal="center" vertical="center"/>
    </xf>
    <xf numFmtId="1" fontId="1" fillId="3" borderId="1" xfId="0" applyNumberFormat="1" applyFont="1" applyFill="1" applyBorder="1" applyAlignment="1" applyProtection="1">
      <alignment horizontal="center" vertical="center"/>
    </xf>
    <xf numFmtId="164" fontId="1" fillId="6" borderId="1" xfId="0" applyNumberFormat="1" applyFont="1" applyFill="1" applyBorder="1" applyAlignment="1" applyProtection="1">
      <alignment horizontal="center" vertical="center"/>
    </xf>
    <xf numFmtId="9" fontId="1" fillId="3" borderId="1" xfId="2" quotePrefix="1" applyFont="1" applyFill="1" applyBorder="1" applyAlignment="1" applyProtection="1">
      <alignment horizontal="center" vertical="center"/>
    </xf>
    <xf numFmtId="1" fontId="1" fillId="6" borderId="16" xfId="0" quotePrefix="1" applyNumberFormat="1" applyFont="1" applyFill="1" applyBorder="1" applyAlignment="1" applyProtection="1">
      <alignment horizontal="center" vertical="center"/>
    </xf>
    <xf numFmtId="164" fontId="1" fillId="3" borderId="16" xfId="0" quotePrefix="1" applyNumberFormat="1" applyFont="1" applyFill="1" applyBorder="1" applyAlignment="1" applyProtection="1">
      <alignment horizontal="center" vertical="center"/>
    </xf>
    <xf numFmtId="1" fontId="1" fillId="6" borderId="12" xfId="0" applyNumberFormat="1" applyFont="1" applyFill="1" applyBorder="1" applyAlignment="1" applyProtection="1">
      <alignment horizontal="center" vertical="center"/>
    </xf>
    <xf numFmtId="1" fontId="1" fillId="3" borderId="13" xfId="0" applyNumberFormat="1" applyFont="1" applyFill="1" applyBorder="1" applyAlignment="1" applyProtection="1">
      <alignment horizontal="center" vertical="center"/>
    </xf>
    <xf numFmtId="164" fontId="1" fillId="6" borderId="13" xfId="0" applyNumberFormat="1" applyFont="1" applyFill="1" applyBorder="1" applyAlignment="1" applyProtection="1">
      <alignment horizontal="center" vertical="center"/>
    </xf>
    <xf numFmtId="9" fontId="1" fillId="3" borderId="13" xfId="2" quotePrefix="1" applyFont="1" applyFill="1" applyBorder="1" applyAlignment="1" applyProtection="1">
      <alignment horizontal="center" vertical="center"/>
    </xf>
    <xf numFmtId="1" fontId="1" fillId="6" borderId="17" xfId="0" quotePrefix="1" applyNumberFormat="1" applyFont="1" applyFill="1" applyBorder="1" applyAlignment="1" applyProtection="1">
      <alignment horizontal="center" vertical="center"/>
    </xf>
    <xf numFmtId="164" fontId="1" fillId="3" borderId="17" xfId="0" quotePrefix="1" applyNumberFormat="1" applyFont="1" applyFill="1" applyBorder="1" applyAlignment="1" applyProtection="1">
      <alignment horizontal="center" vertical="center"/>
    </xf>
    <xf numFmtId="0" fontId="2" fillId="5" borderId="8" xfId="0" applyFont="1" applyFill="1" applyBorder="1" applyAlignment="1" applyProtection="1">
      <alignment horizontal="center" vertical="center" wrapText="1"/>
    </xf>
    <xf numFmtId="164" fontId="1" fillId="5" borderId="1" xfId="0" applyNumberFormat="1" applyFont="1" applyFill="1" applyBorder="1" applyAlignment="1" applyProtection="1">
      <alignment horizontal="center" vertical="center"/>
    </xf>
    <xf numFmtId="164" fontId="1" fillId="5" borderId="13" xfId="0" applyNumberFormat="1" applyFont="1" applyFill="1" applyBorder="1" applyAlignment="1" applyProtection="1">
      <alignment horizontal="center" vertical="center"/>
    </xf>
    <xf numFmtId="0" fontId="2" fillId="5" borderId="9" xfId="0" applyFont="1" applyFill="1" applyBorder="1" applyAlignment="1" applyProtection="1">
      <alignment horizontal="center" vertical="center" wrapText="1"/>
    </xf>
    <xf numFmtId="164" fontId="1" fillId="5" borderId="11" xfId="0" applyNumberFormat="1" applyFont="1" applyFill="1" applyBorder="1" applyAlignment="1" applyProtection="1">
      <alignment horizontal="center" vertical="center"/>
    </xf>
    <xf numFmtId="164" fontId="1" fillId="5" borderId="14" xfId="0" applyNumberFormat="1" applyFont="1" applyFill="1" applyBorder="1" applyAlignment="1" applyProtection="1">
      <alignment horizontal="center" vertical="center"/>
    </xf>
    <xf numFmtId="0" fontId="9" fillId="2" borderId="0" xfId="0" applyFont="1" applyFill="1"/>
    <xf numFmtId="0" fontId="11" fillId="2" borderId="0" xfId="0" applyFont="1" applyFill="1"/>
    <xf numFmtId="0" fontId="13" fillId="2" borderId="0" xfId="0" applyFont="1" applyFill="1"/>
    <xf numFmtId="0" fontId="14" fillId="2" borderId="0" xfId="0" applyFont="1" applyFill="1"/>
    <xf numFmtId="0" fontId="16" fillId="2" borderId="0" xfId="0" applyFont="1" applyFill="1" applyAlignment="1"/>
    <xf numFmtId="0" fontId="16" fillId="2" borderId="0" xfId="0" applyFont="1" applyFill="1"/>
    <xf numFmtId="0" fontId="4" fillId="2" borderId="0" xfId="1" applyFill="1"/>
    <xf numFmtId="0" fontId="10" fillId="2" borderId="0" xfId="0" applyFont="1" applyFill="1" applyAlignment="1">
      <alignment horizontal="left" vertical="center"/>
    </xf>
    <xf numFmtId="0" fontId="12" fillId="2" borderId="0" xfId="0" applyFont="1" applyFill="1" applyAlignment="1">
      <alignment horizontal="left"/>
    </xf>
    <xf numFmtId="0" fontId="16" fillId="2" borderId="0" xfId="0" applyFont="1" applyFill="1" applyAlignment="1">
      <alignment horizontal="left" vertical="top" wrapText="1"/>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4" fillId="0" borderId="0" xfId="1" applyAlignment="1" applyProtection="1">
      <alignment horizontal="left"/>
    </xf>
    <xf numFmtId="0" fontId="6" fillId="0" borderId="0" xfId="1" applyFont="1" applyAlignment="1" applyProtection="1">
      <alignment horizontal="left"/>
    </xf>
    <xf numFmtId="0" fontId="6" fillId="0" borderId="0" xfId="1" applyFont="1" applyBorder="1" applyAlignment="1" applyProtection="1">
      <alignment horizontal="left"/>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0"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0" xfId="0" applyAlignment="1">
      <alignment horizontal="left" vertical="top"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0" xfId="0" applyFont="1" applyFill="1" applyBorder="1" applyAlignment="1">
      <alignment horizontal="center" vertical="center"/>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cienceforsport.com/become-member/" TargetMode="Externa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12</xdr:col>
      <xdr:colOff>364400</xdr:colOff>
      <xdr:row>4</xdr:row>
      <xdr:rowOff>53397</xdr:rowOff>
    </xdr:from>
    <xdr:to>
      <xdr:col>30</xdr:col>
      <xdr:colOff>142876</xdr:colOff>
      <xdr:row>21</xdr:row>
      <xdr:rowOff>178593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79550" y="891597"/>
          <a:ext cx="10751276" cy="4097121"/>
        </a:xfrm>
        <a:prstGeom prst="rect">
          <a:avLst/>
        </a:prstGeom>
      </xdr:spPr>
    </xdr:pic>
    <xdr:clientData/>
  </xdr:twoCellAnchor>
  <xdr:twoCellAnchor editAs="oneCell">
    <xdr:from>
      <xdr:col>0</xdr:col>
      <xdr:colOff>142874</xdr:colOff>
      <xdr:row>0</xdr:row>
      <xdr:rowOff>166687</xdr:rowOff>
    </xdr:from>
    <xdr:to>
      <xdr:col>3</xdr:col>
      <xdr:colOff>273841</xdr:colOff>
      <xdr:row>3</xdr:row>
      <xdr:rowOff>167912</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4" y="166687"/>
          <a:ext cx="1559717" cy="629875"/>
        </a:xfrm>
        <a:prstGeom prst="rect">
          <a:avLst/>
        </a:prstGeom>
      </xdr:spPr>
    </xdr:pic>
    <xdr:clientData/>
  </xdr:twoCellAnchor>
  <xdr:twoCellAnchor>
    <xdr:from>
      <xdr:col>1</xdr:col>
      <xdr:colOff>59532</xdr:colOff>
      <xdr:row>16</xdr:row>
      <xdr:rowOff>142875</xdr:rowOff>
    </xdr:from>
    <xdr:to>
      <xdr:col>9</xdr:col>
      <xdr:colOff>392906</xdr:colOff>
      <xdr:row>20</xdr:row>
      <xdr:rowOff>95250</xdr:rowOff>
    </xdr:to>
    <xdr:sp macro="" textlink="">
      <xdr:nvSpPr>
        <xdr:cNvPr id="4" name="TextBox 3">
          <a:hlinkClick xmlns:r="http://schemas.openxmlformats.org/officeDocument/2006/relationships" r:id="rId3"/>
        </xdr:cNvPr>
        <xdr:cNvSpPr txBox="1"/>
      </xdr:nvSpPr>
      <xdr:spPr>
        <a:xfrm>
          <a:off x="269082" y="3905250"/>
          <a:ext cx="5210174" cy="790575"/>
        </a:xfrm>
        <a:prstGeom prst="roundRect">
          <a:avLst/>
        </a:prstGeom>
        <a:solidFill>
          <a:srgbClr val="33E544"/>
        </a:solidFill>
        <a:ln>
          <a:solidFill>
            <a:srgbClr val="33E544"/>
          </a:solidFill>
        </a:ln>
        <a:effectLst>
          <a:outerShdw blurRad="50800" dist="38100" dir="8100000" algn="tr"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1"/>
        <a:lstStyle/>
        <a:p>
          <a:r>
            <a:rPr lang="en-GB" sz="1800" b="1">
              <a:solidFill>
                <a:schemeClr val="bg1"/>
              </a:solidFill>
              <a:latin typeface="Segoe UI Light" panose="020B0502040204020203" pitchFamily="34" charset="0"/>
              <a:cs typeface="Segoe UI Light" panose="020B0502040204020203" pitchFamily="34" charset="0"/>
            </a:rPr>
            <a:t>Get</a:t>
          </a:r>
          <a:r>
            <a:rPr lang="en-GB" sz="1800" b="1" baseline="0">
              <a:solidFill>
                <a:schemeClr val="bg1"/>
              </a:solidFill>
              <a:latin typeface="Segoe UI Light" panose="020B0502040204020203" pitchFamily="34" charset="0"/>
              <a:cs typeface="Segoe UI Light" panose="020B0502040204020203" pitchFamily="34" charset="0"/>
            </a:rPr>
            <a:t> your FREE COPY now!</a:t>
          </a:r>
          <a:endParaRPr lang="en-GB" sz="1800" b="1">
            <a:solidFill>
              <a:schemeClr val="bg1"/>
            </a:solidFill>
            <a:latin typeface="Segoe UI Light" panose="020B0502040204020203" pitchFamily="34" charset="0"/>
            <a:cs typeface="Segoe UI Light" panose="020B05020402040202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16933</xdr:rowOff>
    </xdr:from>
    <xdr:to>
      <xdr:col>2</xdr:col>
      <xdr:colOff>1172061</xdr:colOff>
      <xdr:row>6</xdr:row>
      <xdr:rowOff>89958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933"/>
          <a:ext cx="2801894" cy="10837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scienceforsport.com/bio-band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2"/>
  <sheetViews>
    <sheetView showGridLines="0" zoomScale="80" zoomScaleNormal="80" workbookViewId="0">
      <selection activeCell="G11" sqref="G11"/>
    </sheetView>
  </sheetViews>
  <sheetFormatPr baseColWidth="10" defaultColWidth="9.140625" defaultRowHeight="16.5" x14ac:dyDescent="0.3"/>
  <cols>
    <col min="1" max="1" width="3.140625" style="71" customWidth="1"/>
    <col min="2" max="14" width="9.140625" style="71"/>
    <col min="15" max="15" width="9.140625" style="71" customWidth="1"/>
    <col min="16" max="16384" width="9.140625" style="71"/>
  </cols>
  <sheetData>
    <row r="2" spans="2:19" x14ac:dyDescent="0.3">
      <c r="P2" s="78"/>
      <c r="Q2" s="78"/>
      <c r="R2" s="78"/>
      <c r="S2" s="78"/>
    </row>
    <row r="3" spans="2:19" x14ac:dyDescent="0.3">
      <c r="P3" s="78"/>
      <c r="Q3" s="78"/>
      <c r="R3" s="78"/>
      <c r="S3" s="78"/>
    </row>
    <row r="4" spans="2:19" x14ac:dyDescent="0.3">
      <c r="P4" s="78"/>
      <c r="Q4" s="78"/>
      <c r="R4" s="78"/>
      <c r="S4" s="78"/>
    </row>
    <row r="6" spans="2:19" ht="30.75" x14ac:dyDescent="0.55000000000000004">
      <c r="B6" s="72" t="s">
        <v>51</v>
      </c>
      <c r="G6" s="79" t="s">
        <v>56</v>
      </c>
      <c r="H6" s="79"/>
      <c r="I6" s="79"/>
      <c r="J6" s="79"/>
      <c r="K6" s="79"/>
      <c r="L6" s="79"/>
      <c r="M6" s="79"/>
      <c r="N6" s="79"/>
      <c r="O6" s="79"/>
      <c r="P6" s="79"/>
      <c r="Q6" s="79"/>
      <c r="R6" s="79"/>
    </row>
    <row r="7" spans="2:19" ht="20.25" x14ac:dyDescent="0.35">
      <c r="B7" s="73" t="s">
        <v>52</v>
      </c>
    </row>
    <row r="9" spans="2:19" ht="25.5" x14ac:dyDescent="0.5">
      <c r="B9" s="74" t="s">
        <v>57</v>
      </c>
    </row>
    <row r="10" spans="2:19" ht="20.25" x14ac:dyDescent="0.35">
      <c r="B10" s="73" t="s">
        <v>53</v>
      </c>
    </row>
    <row r="12" spans="2:19" ht="17.25" x14ac:dyDescent="0.3">
      <c r="B12" s="75" t="s">
        <v>54</v>
      </c>
      <c r="C12" s="76"/>
      <c r="D12" s="76"/>
      <c r="E12" s="76"/>
      <c r="F12" s="76"/>
      <c r="G12" s="76"/>
      <c r="H12" s="76"/>
      <c r="I12" s="76"/>
      <c r="J12" s="76"/>
    </row>
    <row r="13" spans="2:19" ht="17.25" x14ac:dyDescent="0.3">
      <c r="B13" s="76"/>
      <c r="C13" s="75"/>
      <c r="D13" s="75"/>
      <c r="E13" s="75"/>
      <c r="F13" s="75"/>
      <c r="G13" s="75"/>
      <c r="H13" s="75"/>
      <c r="I13" s="75"/>
      <c r="J13" s="75"/>
    </row>
    <row r="14" spans="2:19" x14ac:dyDescent="0.3">
      <c r="B14" s="80" t="s">
        <v>55</v>
      </c>
      <c r="C14" s="80"/>
      <c r="D14" s="80"/>
      <c r="E14" s="80"/>
      <c r="F14" s="80"/>
      <c r="G14" s="80"/>
      <c r="H14" s="80"/>
      <c r="I14" s="80"/>
      <c r="J14" s="80"/>
    </row>
    <row r="15" spans="2:19" x14ac:dyDescent="0.3">
      <c r="B15" s="80"/>
      <c r="C15" s="80"/>
      <c r="D15" s="80"/>
      <c r="E15" s="80"/>
      <c r="F15" s="80"/>
      <c r="G15" s="80"/>
      <c r="H15" s="80"/>
      <c r="I15" s="80"/>
      <c r="J15" s="80"/>
    </row>
    <row r="16" spans="2:19" x14ac:dyDescent="0.3">
      <c r="B16" s="80"/>
      <c r="C16" s="80"/>
      <c r="D16" s="80"/>
      <c r="E16" s="80"/>
      <c r="F16" s="80"/>
      <c r="G16" s="80"/>
      <c r="H16" s="80"/>
      <c r="I16" s="80"/>
      <c r="J16" s="80"/>
    </row>
    <row r="18" spans="3:3" x14ac:dyDescent="0.3">
      <c r="C18" s="77"/>
    </row>
    <row r="19" spans="3:3" x14ac:dyDescent="0.3">
      <c r="C19" s="77"/>
    </row>
    <row r="22" spans="3:3" x14ac:dyDescent="0.3">
      <c r="C22" s="77"/>
    </row>
  </sheetData>
  <sheetProtection algorithmName="SHA-512" hashValue="sBj/icsMEuwd3fmPytuhZ30IL12Hx2xBSTSM8Biw5NGrkB6jqaLtE9uZYEBwSc8P8rQJnXccWlT3UCJlM+9YiQ==" saltValue="+2nM8iDAxjFNnP9r1A4rLQ==" spinCount="100000" sheet="1" objects="1" scenarios="1"/>
  <mergeCells count="3">
    <mergeCell ref="P2:S4"/>
    <mergeCell ref="G6:R6"/>
    <mergeCell ref="B14:J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tabSelected="1" topLeftCell="A2" zoomScale="80" zoomScaleNormal="80" workbookViewId="0">
      <selection activeCell="I11" sqref="I11"/>
    </sheetView>
  </sheetViews>
  <sheetFormatPr baseColWidth="10" defaultColWidth="9.140625" defaultRowHeight="12.75" x14ac:dyDescent="0.2"/>
  <cols>
    <col min="1" max="1" width="6.140625" style="18" customWidth="1"/>
    <col min="2" max="3" width="18.28515625" style="18" customWidth="1"/>
    <col min="4" max="4" width="13.140625" style="18" customWidth="1"/>
    <col min="5" max="5" width="19" style="18" customWidth="1"/>
    <col min="6" max="6" width="13.140625" style="18" customWidth="1"/>
    <col min="7" max="9" width="15" style="18" customWidth="1"/>
    <col min="10" max="10" width="16.42578125" style="18" customWidth="1"/>
    <col min="11" max="11" width="12.28515625" style="18" customWidth="1"/>
    <col min="12" max="22" width="10.7109375" style="18" customWidth="1"/>
    <col min="23" max="23" width="12.140625" style="18" customWidth="1"/>
    <col min="24" max="26" width="10.7109375" style="18" customWidth="1"/>
    <col min="27" max="28" width="15.140625" style="18" customWidth="1"/>
    <col min="29" max="29" width="11.5703125" style="18" customWidth="1"/>
    <col min="30" max="32" width="12.7109375" style="18" customWidth="1"/>
    <col min="33" max="16384" width="9.140625" style="18"/>
  </cols>
  <sheetData>
    <row r="1" spans="1:26" x14ac:dyDescent="0.2">
      <c r="B1" s="19"/>
      <c r="C1" s="19"/>
      <c r="D1" s="40"/>
      <c r="E1" s="40"/>
      <c r="F1" s="40"/>
      <c r="G1" s="40"/>
      <c r="H1" s="40"/>
      <c r="I1" s="40"/>
      <c r="J1" s="40"/>
      <c r="K1" s="40"/>
      <c r="L1" s="40"/>
      <c r="M1" s="40"/>
      <c r="N1" s="40"/>
    </row>
    <row r="2" spans="1:26" ht="15" x14ac:dyDescent="0.25">
      <c r="B2" s="19"/>
      <c r="C2" s="19"/>
      <c r="D2" s="41" t="s">
        <v>27</v>
      </c>
      <c r="E2" s="42"/>
      <c r="F2" s="42"/>
      <c r="G2" s="43"/>
      <c r="H2" s="43"/>
      <c r="I2" s="43"/>
      <c r="J2" s="43"/>
      <c r="K2" s="44" t="s">
        <v>12</v>
      </c>
      <c r="L2" s="44"/>
      <c r="M2" s="44"/>
      <c r="N2" s="40"/>
    </row>
    <row r="3" spans="1:26" ht="15" x14ac:dyDescent="0.25">
      <c r="B3" s="19"/>
      <c r="C3" s="19"/>
      <c r="D3" s="87" t="s">
        <v>26</v>
      </c>
      <c r="E3" s="88"/>
      <c r="F3" s="88"/>
      <c r="G3" s="88"/>
      <c r="H3" s="88"/>
      <c r="I3" s="88"/>
      <c r="J3" s="89"/>
      <c r="K3" s="45" t="s">
        <v>14</v>
      </c>
      <c r="L3" s="46"/>
      <c r="M3" s="46"/>
      <c r="N3" s="40"/>
    </row>
    <row r="4" spans="1:26" x14ac:dyDescent="0.2">
      <c r="B4" s="19"/>
      <c r="C4" s="19"/>
      <c r="D4" s="40"/>
      <c r="E4" s="40"/>
      <c r="F4" s="40"/>
      <c r="G4" s="40"/>
      <c r="H4" s="40"/>
      <c r="I4" s="40"/>
      <c r="J4" s="40"/>
      <c r="K4" s="47" t="s">
        <v>13</v>
      </c>
      <c r="L4" s="47"/>
      <c r="M4" s="47"/>
      <c r="N4" s="40"/>
    </row>
    <row r="5" spans="1:26" ht="13.5" thickBot="1" x14ac:dyDescent="0.25">
      <c r="D5" s="43"/>
      <c r="E5" s="43"/>
      <c r="F5" s="43"/>
      <c r="G5" s="40"/>
      <c r="H5" s="40"/>
      <c r="I5" s="40"/>
      <c r="J5" s="40"/>
      <c r="K5" s="40"/>
      <c r="L5" s="40"/>
      <c r="M5" s="40"/>
      <c r="N5" s="40"/>
    </row>
    <row r="6" spans="1:26" x14ac:dyDescent="0.2">
      <c r="D6" s="81" t="s">
        <v>32</v>
      </c>
      <c r="E6" s="82"/>
      <c r="F6" s="82"/>
      <c r="G6" s="82"/>
      <c r="H6" s="82"/>
      <c r="I6" s="82"/>
      <c r="J6" s="83"/>
      <c r="K6" s="81" t="s">
        <v>7</v>
      </c>
      <c r="L6" s="82"/>
      <c r="M6" s="82"/>
      <c r="N6" s="82"/>
      <c r="O6" s="82"/>
      <c r="P6" s="82"/>
      <c r="Q6" s="82"/>
      <c r="R6" s="82"/>
      <c r="S6" s="82"/>
      <c r="T6" s="82"/>
      <c r="U6" s="82"/>
      <c r="V6" s="82"/>
      <c r="W6" s="82"/>
      <c r="X6" s="82"/>
      <c r="Y6" s="82"/>
      <c r="Z6" s="83"/>
    </row>
    <row r="7" spans="1:26" ht="13.5" thickBot="1" x14ac:dyDescent="0.25">
      <c r="B7" s="20"/>
      <c r="C7" s="20"/>
      <c r="D7" s="84"/>
      <c r="E7" s="85"/>
      <c r="F7" s="85"/>
      <c r="G7" s="85"/>
      <c r="H7" s="85"/>
      <c r="I7" s="85"/>
      <c r="J7" s="86"/>
      <c r="K7" s="84"/>
      <c r="L7" s="85"/>
      <c r="M7" s="85"/>
      <c r="N7" s="85"/>
      <c r="O7" s="85"/>
      <c r="P7" s="85"/>
      <c r="Q7" s="85"/>
      <c r="R7" s="85"/>
      <c r="S7" s="85"/>
      <c r="T7" s="85"/>
      <c r="U7" s="85"/>
      <c r="V7" s="85"/>
      <c r="W7" s="85"/>
      <c r="X7" s="85"/>
      <c r="Y7" s="85"/>
      <c r="Z7" s="86"/>
    </row>
    <row r="8" spans="1:26" s="27" customFormat="1" ht="45" customHeight="1" x14ac:dyDescent="0.2">
      <c r="A8" s="21"/>
      <c r="B8" s="22" t="s">
        <v>8</v>
      </c>
      <c r="C8" s="23" t="s">
        <v>9</v>
      </c>
      <c r="D8" s="48" t="s">
        <v>19</v>
      </c>
      <c r="E8" s="49" t="s">
        <v>18</v>
      </c>
      <c r="F8" s="50" t="s">
        <v>43</v>
      </c>
      <c r="G8" s="49" t="s">
        <v>20</v>
      </c>
      <c r="H8" s="51" t="s">
        <v>44</v>
      </c>
      <c r="I8" s="52" t="s">
        <v>42</v>
      </c>
      <c r="J8" s="24" t="s">
        <v>1</v>
      </c>
      <c r="K8" s="25" t="s">
        <v>0</v>
      </c>
      <c r="L8" s="65" t="s">
        <v>2</v>
      </c>
      <c r="M8" s="65" t="s">
        <v>28</v>
      </c>
      <c r="N8" s="26" t="s">
        <v>30</v>
      </c>
      <c r="O8" s="26" t="s">
        <v>3</v>
      </c>
      <c r="P8" s="26" t="s">
        <v>4</v>
      </c>
      <c r="Q8" s="65" t="s">
        <v>33</v>
      </c>
      <c r="R8" s="65" t="s">
        <v>34</v>
      </c>
      <c r="S8" s="26" t="s">
        <v>5</v>
      </c>
      <c r="T8" s="26" t="s">
        <v>6</v>
      </c>
      <c r="U8" s="65" t="s">
        <v>35</v>
      </c>
      <c r="V8" s="65" t="s">
        <v>36</v>
      </c>
      <c r="W8" s="26" t="s">
        <v>15</v>
      </c>
      <c r="X8" s="26" t="s">
        <v>16</v>
      </c>
      <c r="Y8" s="65" t="s">
        <v>17</v>
      </c>
      <c r="Z8" s="68" t="s">
        <v>25</v>
      </c>
    </row>
    <row r="9" spans="1:26" x14ac:dyDescent="0.2">
      <c r="A9" s="21">
        <v>1</v>
      </c>
      <c r="B9" s="28" t="s">
        <v>10</v>
      </c>
      <c r="C9" s="29" t="s">
        <v>11</v>
      </c>
      <c r="D9" s="53">
        <f>CONVERT(E9,"in","cm")</f>
        <v>169.05592538000002</v>
      </c>
      <c r="E9" s="54">
        <f>IF(N9="Male",((VLOOKUP($M9,'Smoothed Regression Coefficient'!$B$5:$F$32,2,0))+(VLOOKUP($M9,'Smoothed Regression Coefficient'!$B$5:$F$32,3,0)*'Adult Height Predictor (Team 1)'!$R9)+(VLOOKUP('Adult Height Predictor (Team 1)'!$M9,'Smoothed Regression Coefficient'!$B$5:$F$32,4,0)*'Adult Height Predictor (Team 1)'!$V9)+(VLOOKUP('Adult Height Predictor (Team 1)'!$M9,'Smoothed Regression Coefficient'!$B4:$F31,5,0)*'Adult Height Predictor (Team 1)'!Z9)),IF($N9="Female",((VLOOKUP($M9,'Smoothed Regression Coefficient'!$H$5:$L$32,2,0))+(VLOOKUP($M9,'Smoothed Regression Coefficient'!$H$5:$L$32,3,0)*'Adult Height Predictor (Team 1)'!$R9)+(VLOOKUP('Adult Height Predictor (Team 1)'!$M9,'Smoothed Regression Coefficient'!$H$5:$L$32,4,0)*'Adult Height Predictor (Team 1)'!$V9)+(VLOOKUP('Adult Height Predictor (Team 1)'!$M9,'Smoothed Regression Coefficient'!$H4:$L31,5,0)*'Adult Height Predictor (Team 1)'!Z9)),0))</f>
        <v>66.557450937007872</v>
      </c>
      <c r="F9" s="55">
        <f t="shared" ref="F9:F33" si="0">E9/12</f>
        <v>5.546454244750656</v>
      </c>
      <c r="G9" s="56">
        <f t="shared" ref="G9:G33" si="1">IFERROR(Q9/D9,0)</f>
        <v>0.77489150235663862</v>
      </c>
      <c r="H9" s="57">
        <f t="shared" ref="H9:H33" si="2">IFERROR(D9-Q9,0)</f>
        <v>38.055925380000019</v>
      </c>
      <c r="I9" s="58" t="str">
        <f t="shared" ref="I9:I33" si="3">IF(AND(G9&gt;0,G9&lt;0.85),"Pre-Pubertal",IF(AND(G9&gt;=0.85,G9&lt;0.9),"Early Pubertal",IF(AND(G9&gt;=0.9,G9&lt;0.95),"Mid-Pubertal",IF(G9&gt;=0.95,"Late Pubertal",""))))</f>
        <v>Pre-Pubertal</v>
      </c>
      <c r="J9" s="30">
        <v>43042</v>
      </c>
      <c r="K9" s="31">
        <v>39389</v>
      </c>
      <c r="L9" s="66">
        <f>YEARFRAC(K9,J9)</f>
        <v>10</v>
      </c>
      <c r="M9" s="66">
        <f>MROUND(L9,0.5)</f>
        <v>10</v>
      </c>
      <c r="N9" s="32" t="s">
        <v>29</v>
      </c>
      <c r="O9" s="33">
        <v>130</v>
      </c>
      <c r="P9" s="33">
        <v>132</v>
      </c>
      <c r="Q9" s="66">
        <f t="shared" ref="Q9:Q10" si="4">IFERROR(AVERAGE(O9:P9),0)</f>
        <v>131</v>
      </c>
      <c r="R9" s="66">
        <f t="shared" ref="R9:R33" si="5">CONVERT(Q9,"cm","in")</f>
        <v>51.574803149606296</v>
      </c>
      <c r="S9" s="33">
        <v>50.2</v>
      </c>
      <c r="T9" s="33">
        <v>50.2</v>
      </c>
      <c r="U9" s="66">
        <f t="shared" ref="U9:U10" si="6">IFERROR(AVERAGE(S9:T9),0)</f>
        <v>50.2</v>
      </c>
      <c r="V9" s="66">
        <f t="shared" ref="V9:V33" si="7">CONVERT(U9,"cm","in")</f>
        <v>19.763779527559056</v>
      </c>
      <c r="W9" s="33">
        <v>180</v>
      </c>
      <c r="X9" s="33">
        <v>125</v>
      </c>
      <c r="Y9" s="66">
        <f>(W9+X9)/2</f>
        <v>152.5</v>
      </c>
      <c r="Z9" s="69">
        <f t="shared" ref="Z9:Z38" si="8">CONVERT(Y9,"cm","in")</f>
        <v>60.039370078740156</v>
      </c>
    </row>
    <row r="10" spans="1:26" x14ac:dyDescent="0.2">
      <c r="A10" s="21">
        <v>2</v>
      </c>
      <c r="B10" s="28" t="s">
        <v>47</v>
      </c>
      <c r="C10" s="29" t="s">
        <v>11</v>
      </c>
      <c r="D10" s="53">
        <f>CONVERT(E10,"in","cm")</f>
        <v>172.39007520000001</v>
      </c>
      <c r="E10" s="54">
        <f>IF(N10="Male",((VLOOKUP($M10,'Smoothed Regression Coefficient'!$B$5:$F$32,2,0))+(VLOOKUP($M10,'Smoothed Regression Coefficient'!$B$5:$F$32,3,0)*'Adult Height Predictor (Team 1)'!$R10)+(VLOOKUP('Adult Height Predictor (Team 1)'!$M10,'Smoothed Regression Coefficient'!$B$5:$F$32,4,0)*'Adult Height Predictor (Team 1)'!$V10)+(VLOOKUP('Adult Height Predictor (Team 1)'!$M10,'Smoothed Regression Coefficient'!$B5:$F32,5,0)*'Adult Height Predictor (Team 1)'!Z10)),IF($N10="Female",((VLOOKUP($M10,'Smoothed Regression Coefficient'!$H$5:$L$32,2,0))+(VLOOKUP($M10,'Smoothed Regression Coefficient'!$H$5:$L$32,3,0)*'Adult Height Predictor (Team 1)'!$R10)+(VLOOKUP('Adult Height Predictor (Team 1)'!$M10,'Smoothed Regression Coefficient'!$H$5:$L$32,4,0)*'Adult Height Predictor (Team 1)'!$V10)+(VLOOKUP('Adult Height Predictor (Team 1)'!$M10,'Smoothed Regression Coefficient'!$H5:$L32,5,0)*'Adult Height Predictor (Team 1)'!Z10)),0))</f>
        <v>67.870108346456689</v>
      </c>
      <c r="F10" s="55">
        <f t="shared" si="0"/>
        <v>5.6558423622047238</v>
      </c>
      <c r="G10" s="56">
        <f t="shared" si="1"/>
        <v>0.75990453538592106</v>
      </c>
      <c r="H10" s="57">
        <f t="shared" si="2"/>
        <v>41.390075200000013</v>
      </c>
      <c r="I10" s="58" t="str">
        <f t="shared" si="3"/>
        <v>Pre-Pubertal</v>
      </c>
      <c r="J10" s="30">
        <v>43042</v>
      </c>
      <c r="K10" s="31">
        <v>39755</v>
      </c>
      <c r="L10" s="66">
        <f>YEARFRAC(K10,J10)</f>
        <v>9</v>
      </c>
      <c r="M10" s="66">
        <f t="shared" ref="M10:M33" si="9">MROUND(L10,0.5)</f>
        <v>9</v>
      </c>
      <c r="N10" s="32" t="s">
        <v>29</v>
      </c>
      <c r="O10" s="33">
        <v>130</v>
      </c>
      <c r="P10" s="33">
        <v>132</v>
      </c>
      <c r="Q10" s="66">
        <f t="shared" si="4"/>
        <v>131</v>
      </c>
      <c r="R10" s="66">
        <f t="shared" si="5"/>
        <v>51.574803149606296</v>
      </c>
      <c r="S10" s="33">
        <v>50.2</v>
      </c>
      <c r="T10" s="33">
        <v>50.2</v>
      </c>
      <c r="U10" s="66">
        <f t="shared" si="6"/>
        <v>50.2</v>
      </c>
      <c r="V10" s="66">
        <f t="shared" si="7"/>
        <v>19.763779527559056</v>
      </c>
      <c r="W10" s="33">
        <v>180</v>
      </c>
      <c r="X10" s="33">
        <v>125</v>
      </c>
      <c r="Y10" s="66">
        <f>(W10+X10)/2</f>
        <v>152.5</v>
      </c>
      <c r="Z10" s="69">
        <f t="shared" si="8"/>
        <v>60.039370078740156</v>
      </c>
    </row>
    <row r="11" spans="1:26" x14ac:dyDescent="0.2">
      <c r="A11" s="21">
        <v>3</v>
      </c>
      <c r="B11" s="28" t="s">
        <v>48</v>
      </c>
      <c r="C11" s="29" t="s">
        <v>11</v>
      </c>
      <c r="D11" s="53">
        <f t="shared" ref="D11:D33" si="10">CONVERT(E11,"in","cm")</f>
        <v>178.90842259999999</v>
      </c>
      <c r="E11" s="54">
        <f>IF(N11="Male",((VLOOKUP($M11,'Smoothed Regression Coefficient'!$B$5:$F$32,2,0))+(VLOOKUP($M11,'Smoothed Regression Coefficient'!$B$5:$F$32,3,0)*'Adult Height Predictor (Team 1)'!$R11)+(VLOOKUP('Adult Height Predictor (Team 1)'!$M11,'Smoothed Regression Coefficient'!$B$5:$F$32,4,0)*'Adult Height Predictor (Team 1)'!$V11)+(VLOOKUP('Adult Height Predictor (Team 1)'!$M11,'Smoothed Regression Coefficient'!$B6:$F33,5,0)*'Adult Height Predictor (Team 1)'!Z11)),IF($N11="Female",((VLOOKUP($M11,'Smoothed Regression Coefficient'!$H$5:$L$32,2,0))+(VLOOKUP($M11,'Smoothed Regression Coefficient'!$H$5:$L$32,3,0)*'Adult Height Predictor (Team 1)'!$R11)+(VLOOKUP('Adult Height Predictor (Team 1)'!$M11,'Smoothed Regression Coefficient'!$H$5:$L$32,4,0)*'Adult Height Predictor (Team 1)'!$V11)+(VLOOKUP('Adult Height Predictor (Team 1)'!$M11,'Smoothed Regression Coefficient'!$H6:$L33,5,0)*'Adult Height Predictor (Team 1)'!Z11)),0))</f>
        <v>70.436386850393703</v>
      </c>
      <c r="F11" s="55">
        <f t="shared" si="0"/>
        <v>5.8696989041994749</v>
      </c>
      <c r="G11" s="56">
        <f t="shared" si="1"/>
        <v>0.73221818233167968</v>
      </c>
      <c r="H11" s="57">
        <f t="shared" si="2"/>
        <v>47.908422599999994</v>
      </c>
      <c r="I11" s="58" t="str">
        <f t="shared" si="3"/>
        <v>Pre-Pubertal</v>
      </c>
      <c r="J11" s="30">
        <v>43042</v>
      </c>
      <c r="K11" s="31">
        <v>40120</v>
      </c>
      <c r="L11" s="66">
        <f>YEARFRAC(K11,J11)</f>
        <v>8</v>
      </c>
      <c r="M11" s="66">
        <f t="shared" si="9"/>
        <v>8</v>
      </c>
      <c r="N11" s="32" t="s">
        <v>31</v>
      </c>
      <c r="O11" s="33">
        <v>130</v>
      </c>
      <c r="P11" s="33">
        <v>132</v>
      </c>
      <c r="Q11" s="66">
        <f>IFERROR(AVERAGE(O11:P11),0)</f>
        <v>131</v>
      </c>
      <c r="R11" s="66">
        <f t="shared" si="5"/>
        <v>51.574803149606296</v>
      </c>
      <c r="S11" s="33">
        <v>50.2</v>
      </c>
      <c r="T11" s="33">
        <v>50.2</v>
      </c>
      <c r="U11" s="66">
        <f>IFERROR(AVERAGE(S11:T11),0)</f>
        <v>50.2</v>
      </c>
      <c r="V11" s="66">
        <f t="shared" si="7"/>
        <v>19.763779527559056</v>
      </c>
      <c r="W11" s="33">
        <v>180</v>
      </c>
      <c r="X11" s="33">
        <v>125</v>
      </c>
      <c r="Y11" s="66">
        <f t="shared" ref="Y11:Y33" si="11">(W11+X11)/2</f>
        <v>152.5</v>
      </c>
      <c r="Z11" s="69">
        <f t="shared" si="8"/>
        <v>60.039370078740156</v>
      </c>
    </row>
    <row r="12" spans="1:26" x14ac:dyDescent="0.2">
      <c r="A12" s="21">
        <v>4</v>
      </c>
      <c r="B12" s="28" t="s">
        <v>49</v>
      </c>
      <c r="C12" s="29" t="s">
        <v>11</v>
      </c>
      <c r="D12" s="53">
        <f t="shared" si="10"/>
        <v>186.30570020000005</v>
      </c>
      <c r="E12" s="54">
        <f>IF(N12="Male",((VLOOKUP($M12,'Smoothed Regression Coefficient'!$B$5:$F$32,2,0))+(VLOOKUP($M12,'Smoothed Regression Coefficient'!$B$5:$F$32,3,0)*'Adult Height Predictor (Team 1)'!$R12)+(VLOOKUP('Adult Height Predictor (Team 1)'!$M12,'Smoothed Regression Coefficient'!$B$5:$F$32,4,0)*'Adult Height Predictor (Team 1)'!$V12)+(VLOOKUP('Adult Height Predictor (Team 1)'!$M12,'Smoothed Regression Coefficient'!$B7:$F34,5,0)*'Adult Height Predictor (Team 1)'!Z12)),IF($N12="Female",((VLOOKUP($M12,'Smoothed Regression Coefficient'!$H$5:$L$32,2,0))+(VLOOKUP($M12,'Smoothed Regression Coefficient'!$H$5:$L$32,3,0)*'Adult Height Predictor (Team 1)'!$R12)+(VLOOKUP('Adult Height Predictor (Team 1)'!$M12,'Smoothed Regression Coefficient'!$H$5:$L$32,4,0)*'Adult Height Predictor (Team 1)'!$V12)+(VLOOKUP('Adult Height Predictor (Team 1)'!$M12,'Smoothed Regression Coefficient'!$H7:$L34,5,0)*'Adult Height Predictor (Team 1)'!Z12)),0))</f>
        <v>73.348700866141741</v>
      </c>
      <c r="F12" s="55">
        <f t="shared" si="0"/>
        <v>6.1123917388451448</v>
      </c>
      <c r="G12" s="56">
        <f t="shared" si="1"/>
        <v>0.70314542099018373</v>
      </c>
      <c r="H12" s="57">
        <f t="shared" si="2"/>
        <v>55.305700200000047</v>
      </c>
      <c r="I12" s="58" t="str">
        <f t="shared" si="3"/>
        <v>Pre-Pubertal</v>
      </c>
      <c r="J12" s="30">
        <v>43042</v>
      </c>
      <c r="K12" s="31">
        <v>40485</v>
      </c>
      <c r="L12" s="66">
        <f t="shared" ref="L12:L33" si="12">YEARFRAC(K12,J12)</f>
        <v>7</v>
      </c>
      <c r="M12" s="66">
        <f t="shared" si="9"/>
        <v>7</v>
      </c>
      <c r="N12" s="32" t="s">
        <v>31</v>
      </c>
      <c r="O12" s="33">
        <v>130</v>
      </c>
      <c r="P12" s="33">
        <v>132</v>
      </c>
      <c r="Q12" s="66">
        <f t="shared" ref="Q12:Q33" si="13">IFERROR(AVERAGE(O12:P12),0)</f>
        <v>131</v>
      </c>
      <c r="R12" s="66">
        <f t="shared" si="5"/>
        <v>51.574803149606296</v>
      </c>
      <c r="S12" s="33">
        <v>50.2</v>
      </c>
      <c r="T12" s="33">
        <v>50.2</v>
      </c>
      <c r="U12" s="66">
        <f t="shared" ref="U12:U33" si="14">IFERROR(AVERAGE(S12:T12),0)</f>
        <v>50.2</v>
      </c>
      <c r="V12" s="66">
        <f t="shared" si="7"/>
        <v>19.763779527559056</v>
      </c>
      <c r="W12" s="33">
        <v>180</v>
      </c>
      <c r="X12" s="33">
        <v>125</v>
      </c>
      <c r="Y12" s="66">
        <f t="shared" si="11"/>
        <v>152.5</v>
      </c>
      <c r="Z12" s="69">
        <f t="shared" si="8"/>
        <v>60.039370078740156</v>
      </c>
    </row>
    <row r="13" spans="1:26" x14ac:dyDescent="0.2">
      <c r="A13" s="21">
        <v>5</v>
      </c>
      <c r="B13" s="28"/>
      <c r="C13" s="29"/>
      <c r="D13" s="53">
        <f t="shared" si="10"/>
        <v>0</v>
      </c>
      <c r="E13" s="54">
        <f>IF(N13="Male",((VLOOKUP($M13,'Smoothed Regression Coefficient'!$B$5:$F$32,2,0))+(VLOOKUP($M13,'Smoothed Regression Coefficient'!$B$5:$F$32,3,0)*'Adult Height Predictor (Team 1)'!$R13)+(VLOOKUP('Adult Height Predictor (Team 1)'!$M13,'Smoothed Regression Coefficient'!$B$5:$F$32,4,0)*'Adult Height Predictor (Team 1)'!$V13)+(VLOOKUP('Adult Height Predictor (Team 1)'!$M13,'Smoothed Regression Coefficient'!$B8:$F35,5,0)*'Adult Height Predictor (Team 1)'!Z13)),IF($N13="Female",((VLOOKUP($M13,'Smoothed Regression Coefficient'!$H$5:$L$32,2,0))+(VLOOKUP($M13,'Smoothed Regression Coefficient'!$H$5:$L$32,3,0)*'Adult Height Predictor (Team 1)'!$R13)+(VLOOKUP('Adult Height Predictor (Team 1)'!$M13,'Smoothed Regression Coefficient'!$H$5:$L$32,4,0)*'Adult Height Predictor (Team 1)'!$V13)+(VLOOKUP('Adult Height Predictor (Team 1)'!$M13,'Smoothed Regression Coefficient'!$H8:$L35,5,0)*'Adult Height Predictor (Team 1)'!Z13)),0))</f>
        <v>0</v>
      </c>
      <c r="F13" s="55">
        <f t="shared" si="0"/>
        <v>0</v>
      </c>
      <c r="G13" s="56">
        <f t="shared" si="1"/>
        <v>0</v>
      </c>
      <c r="H13" s="57">
        <f t="shared" si="2"/>
        <v>0</v>
      </c>
      <c r="I13" s="58" t="str">
        <f t="shared" si="3"/>
        <v/>
      </c>
      <c r="J13" s="30"/>
      <c r="K13" s="31"/>
      <c r="L13" s="66">
        <f t="shared" si="12"/>
        <v>0</v>
      </c>
      <c r="M13" s="66">
        <f t="shared" si="9"/>
        <v>0</v>
      </c>
      <c r="N13" s="32"/>
      <c r="O13" s="33"/>
      <c r="P13" s="33"/>
      <c r="Q13" s="66">
        <f t="shared" si="13"/>
        <v>0</v>
      </c>
      <c r="R13" s="66">
        <f t="shared" si="5"/>
        <v>0</v>
      </c>
      <c r="S13" s="33"/>
      <c r="T13" s="33"/>
      <c r="U13" s="66">
        <f t="shared" si="14"/>
        <v>0</v>
      </c>
      <c r="V13" s="66">
        <f t="shared" si="7"/>
        <v>0</v>
      </c>
      <c r="W13" s="33"/>
      <c r="X13" s="33"/>
      <c r="Y13" s="66">
        <f t="shared" si="11"/>
        <v>0</v>
      </c>
      <c r="Z13" s="69">
        <f t="shared" si="8"/>
        <v>0</v>
      </c>
    </row>
    <row r="14" spans="1:26" x14ac:dyDescent="0.2">
      <c r="A14" s="21">
        <v>6</v>
      </c>
      <c r="B14" s="28"/>
      <c r="C14" s="29"/>
      <c r="D14" s="53">
        <f t="shared" si="10"/>
        <v>0</v>
      </c>
      <c r="E14" s="54">
        <f>IF(N14="Male",((VLOOKUP($M14,'Smoothed Regression Coefficient'!$B$5:$F$32,2,0))+(VLOOKUP($M14,'Smoothed Regression Coefficient'!$B$5:$F$32,3,0)*'Adult Height Predictor (Team 1)'!$R14)+(VLOOKUP('Adult Height Predictor (Team 1)'!$M14,'Smoothed Regression Coefficient'!$B$5:$F$32,4,0)*'Adult Height Predictor (Team 1)'!$V14)+(VLOOKUP('Adult Height Predictor (Team 1)'!$M14,'Smoothed Regression Coefficient'!$B9:$F36,5,0)*'Adult Height Predictor (Team 1)'!Z14)),IF($N14="Female",((VLOOKUP($M14,'Smoothed Regression Coefficient'!$H$5:$L$32,2,0))+(VLOOKUP($M14,'Smoothed Regression Coefficient'!$H$5:$L$32,3,0)*'Adult Height Predictor (Team 1)'!$R14)+(VLOOKUP('Adult Height Predictor (Team 1)'!$M14,'Smoothed Regression Coefficient'!$H$5:$L$32,4,0)*'Adult Height Predictor (Team 1)'!$V14)+(VLOOKUP('Adult Height Predictor (Team 1)'!$M14,'Smoothed Regression Coefficient'!$H9:$L36,5,0)*'Adult Height Predictor (Team 1)'!Z14)),0))</f>
        <v>0</v>
      </c>
      <c r="F14" s="55">
        <f t="shared" si="0"/>
        <v>0</v>
      </c>
      <c r="G14" s="56">
        <f t="shared" si="1"/>
        <v>0</v>
      </c>
      <c r="H14" s="57">
        <f t="shared" si="2"/>
        <v>0</v>
      </c>
      <c r="I14" s="58" t="str">
        <f t="shared" si="3"/>
        <v/>
      </c>
      <c r="J14" s="30"/>
      <c r="K14" s="31"/>
      <c r="L14" s="66">
        <f t="shared" si="12"/>
        <v>0</v>
      </c>
      <c r="M14" s="66">
        <f t="shared" si="9"/>
        <v>0</v>
      </c>
      <c r="N14" s="32"/>
      <c r="O14" s="33"/>
      <c r="P14" s="33"/>
      <c r="Q14" s="66">
        <f t="shared" si="13"/>
        <v>0</v>
      </c>
      <c r="R14" s="66">
        <f t="shared" si="5"/>
        <v>0</v>
      </c>
      <c r="S14" s="33"/>
      <c r="T14" s="33"/>
      <c r="U14" s="66">
        <f t="shared" si="14"/>
        <v>0</v>
      </c>
      <c r="V14" s="66">
        <f t="shared" si="7"/>
        <v>0</v>
      </c>
      <c r="W14" s="33"/>
      <c r="X14" s="33"/>
      <c r="Y14" s="66">
        <f t="shared" si="11"/>
        <v>0</v>
      </c>
      <c r="Z14" s="69">
        <f t="shared" si="8"/>
        <v>0</v>
      </c>
    </row>
    <row r="15" spans="1:26" x14ac:dyDescent="0.2">
      <c r="A15" s="21">
        <v>7</v>
      </c>
      <c r="B15" s="28"/>
      <c r="C15" s="29"/>
      <c r="D15" s="53">
        <f t="shared" si="10"/>
        <v>0</v>
      </c>
      <c r="E15" s="54">
        <f>IF(N15="Male",((VLOOKUP($M15,'Smoothed Regression Coefficient'!$B$5:$F$32,2,0))+(VLOOKUP($M15,'Smoothed Regression Coefficient'!$B$5:$F$32,3,0)*'Adult Height Predictor (Team 1)'!$R15)+(VLOOKUP('Adult Height Predictor (Team 1)'!$M15,'Smoothed Regression Coefficient'!$B$5:$F$32,4,0)*'Adult Height Predictor (Team 1)'!$V15)+(VLOOKUP('Adult Height Predictor (Team 1)'!$M15,'Smoothed Regression Coefficient'!$B10:$F37,5,0)*'Adult Height Predictor (Team 1)'!Z15)),IF($N15="Female",((VLOOKUP($M15,'Smoothed Regression Coefficient'!$H$5:$L$32,2,0))+(VLOOKUP($M15,'Smoothed Regression Coefficient'!$H$5:$L$32,3,0)*'Adult Height Predictor (Team 1)'!$R15)+(VLOOKUP('Adult Height Predictor (Team 1)'!$M15,'Smoothed Regression Coefficient'!$H$5:$L$32,4,0)*'Adult Height Predictor (Team 1)'!$V15)+(VLOOKUP('Adult Height Predictor (Team 1)'!$M15,'Smoothed Regression Coefficient'!$H10:$L37,5,0)*'Adult Height Predictor (Team 1)'!Z15)),0))</f>
        <v>0</v>
      </c>
      <c r="F15" s="55">
        <f t="shared" si="0"/>
        <v>0</v>
      </c>
      <c r="G15" s="56">
        <f t="shared" si="1"/>
        <v>0</v>
      </c>
      <c r="H15" s="57">
        <f t="shared" si="2"/>
        <v>0</v>
      </c>
      <c r="I15" s="58" t="str">
        <f t="shared" si="3"/>
        <v/>
      </c>
      <c r="J15" s="30"/>
      <c r="K15" s="31"/>
      <c r="L15" s="66">
        <f t="shared" si="12"/>
        <v>0</v>
      </c>
      <c r="M15" s="66">
        <f t="shared" si="9"/>
        <v>0</v>
      </c>
      <c r="N15" s="32"/>
      <c r="O15" s="33"/>
      <c r="P15" s="33"/>
      <c r="Q15" s="66">
        <f t="shared" si="13"/>
        <v>0</v>
      </c>
      <c r="R15" s="66">
        <f t="shared" si="5"/>
        <v>0</v>
      </c>
      <c r="S15" s="33"/>
      <c r="T15" s="33"/>
      <c r="U15" s="66">
        <f t="shared" si="14"/>
        <v>0</v>
      </c>
      <c r="V15" s="66">
        <f t="shared" si="7"/>
        <v>0</v>
      </c>
      <c r="W15" s="33"/>
      <c r="X15" s="33"/>
      <c r="Y15" s="66">
        <f t="shared" si="11"/>
        <v>0</v>
      </c>
      <c r="Z15" s="69">
        <f t="shared" si="8"/>
        <v>0</v>
      </c>
    </row>
    <row r="16" spans="1:26" x14ac:dyDescent="0.2">
      <c r="A16" s="21">
        <v>8</v>
      </c>
      <c r="B16" s="28"/>
      <c r="C16" s="29"/>
      <c r="D16" s="53">
        <f t="shared" si="10"/>
        <v>0</v>
      </c>
      <c r="E16" s="54">
        <f>IF(N16="Male",((VLOOKUP($M16,'Smoothed Regression Coefficient'!$B$5:$F$32,2,0))+(VLOOKUP($M16,'Smoothed Regression Coefficient'!$B$5:$F$32,3,0)*'Adult Height Predictor (Team 1)'!$R16)+(VLOOKUP('Adult Height Predictor (Team 1)'!$M16,'Smoothed Regression Coefficient'!$B$5:$F$32,4,0)*'Adult Height Predictor (Team 1)'!$V16)+(VLOOKUP('Adult Height Predictor (Team 1)'!$M16,'Smoothed Regression Coefficient'!$B11:$F38,5,0)*'Adult Height Predictor (Team 1)'!Z16)),IF($N16="Female",((VLOOKUP($M16,'Smoothed Regression Coefficient'!$H$5:$L$32,2,0))+(VLOOKUP($M16,'Smoothed Regression Coefficient'!$H$5:$L$32,3,0)*'Adult Height Predictor (Team 1)'!$R16)+(VLOOKUP('Adult Height Predictor (Team 1)'!$M16,'Smoothed Regression Coefficient'!$H$5:$L$32,4,0)*'Adult Height Predictor (Team 1)'!$V16)+(VLOOKUP('Adult Height Predictor (Team 1)'!$M16,'Smoothed Regression Coefficient'!$H11:$L38,5,0)*'Adult Height Predictor (Team 1)'!Z16)),0))</f>
        <v>0</v>
      </c>
      <c r="F16" s="55">
        <f t="shared" si="0"/>
        <v>0</v>
      </c>
      <c r="G16" s="56">
        <f t="shared" si="1"/>
        <v>0</v>
      </c>
      <c r="H16" s="57">
        <f t="shared" si="2"/>
        <v>0</v>
      </c>
      <c r="I16" s="58" t="str">
        <f t="shared" si="3"/>
        <v/>
      </c>
      <c r="J16" s="30"/>
      <c r="K16" s="31"/>
      <c r="L16" s="66">
        <f t="shared" si="12"/>
        <v>0</v>
      </c>
      <c r="M16" s="66">
        <f t="shared" si="9"/>
        <v>0</v>
      </c>
      <c r="N16" s="32"/>
      <c r="O16" s="33"/>
      <c r="P16" s="33"/>
      <c r="Q16" s="66">
        <f t="shared" si="13"/>
        <v>0</v>
      </c>
      <c r="R16" s="66">
        <f t="shared" si="5"/>
        <v>0</v>
      </c>
      <c r="S16" s="33"/>
      <c r="T16" s="33"/>
      <c r="U16" s="66">
        <f t="shared" si="14"/>
        <v>0</v>
      </c>
      <c r="V16" s="66">
        <f t="shared" si="7"/>
        <v>0</v>
      </c>
      <c r="W16" s="33"/>
      <c r="X16" s="33"/>
      <c r="Y16" s="66">
        <f t="shared" si="11"/>
        <v>0</v>
      </c>
      <c r="Z16" s="69">
        <f t="shared" si="8"/>
        <v>0</v>
      </c>
    </row>
    <row r="17" spans="1:26" x14ac:dyDescent="0.2">
      <c r="A17" s="21">
        <v>9</v>
      </c>
      <c r="B17" s="28"/>
      <c r="C17" s="29"/>
      <c r="D17" s="53">
        <f t="shared" si="10"/>
        <v>0</v>
      </c>
      <c r="E17" s="54">
        <f>IF(N17="Male",((VLOOKUP($M17,'Smoothed Regression Coefficient'!$B$5:$F$32,2,0))+(VLOOKUP($M17,'Smoothed Regression Coefficient'!$B$5:$F$32,3,0)*'Adult Height Predictor (Team 1)'!$R17)+(VLOOKUP('Adult Height Predictor (Team 1)'!$M17,'Smoothed Regression Coefficient'!$B$5:$F$32,4,0)*'Adult Height Predictor (Team 1)'!$V17)+(VLOOKUP('Adult Height Predictor (Team 1)'!$M17,'Smoothed Regression Coefficient'!$B12:$F39,5,0)*'Adult Height Predictor (Team 1)'!Z17)),IF($N17="Female",((VLOOKUP($M17,'Smoothed Regression Coefficient'!$H$5:$L$32,2,0))+(VLOOKUP($M17,'Smoothed Regression Coefficient'!$H$5:$L$32,3,0)*'Adult Height Predictor (Team 1)'!$R17)+(VLOOKUP('Adult Height Predictor (Team 1)'!$M17,'Smoothed Regression Coefficient'!$H$5:$L$32,4,0)*'Adult Height Predictor (Team 1)'!$V17)+(VLOOKUP('Adult Height Predictor (Team 1)'!$M17,'Smoothed Regression Coefficient'!$H12:$L39,5,0)*'Adult Height Predictor (Team 1)'!Z17)),0))</f>
        <v>0</v>
      </c>
      <c r="F17" s="55">
        <f t="shared" si="0"/>
        <v>0</v>
      </c>
      <c r="G17" s="56">
        <f t="shared" si="1"/>
        <v>0</v>
      </c>
      <c r="H17" s="57">
        <f t="shared" si="2"/>
        <v>0</v>
      </c>
      <c r="I17" s="58" t="str">
        <f t="shared" si="3"/>
        <v/>
      </c>
      <c r="J17" s="30"/>
      <c r="K17" s="31"/>
      <c r="L17" s="66">
        <f t="shared" si="12"/>
        <v>0</v>
      </c>
      <c r="M17" s="66">
        <f t="shared" si="9"/>
        <v>0</v>
      </c>
      <c r="N17" s="32"/>
      <c r="O17" s="33"/>
      <c r="P17" s="33"/>
      <c r="Q17" s="66">
        <f t="shared" si="13"/>
        <v>0</v>
      </c>
      <c r="R17" s="66">
        <f t="shared" si="5"/>
        <v>0</v>
      </c>
      <c r="S17" s="33"/>
      <c r="T17" s="33"/>
      <c r="U17" s="66">
        <f t="shared" si="14"/>
        <v>0</v>
      </c>
      <c r="V17" s="66">
        <f t="shared" si="7"/>
        <v>0</v>
      </c>
      <c r="W17" s="33"/>
      <c r="X17" s="33"/>
      <c r="Y17" s="66">
        <f t="shared" si="11"/>
        <v>0</v>
      </c>
      <c r="Z17" s="69">
        <f t="shared" si="8"/>
        <v>0</v>
      </c>
    </row>
    <row r="18" spans="1:26" x14ac:dyDescent="0.2">
      <c r="A18" s="21">
        <v>10</v>
      </c>
      <c r="B18" s="28"/>
      <c r="C18" s="29"/>
      <c r="D18" s="53">
        <f t="shared" si="10"/>
        <v>0</v>
      </c>
      <c r="E18" s="54">
        <f>IF(N18="Male",((VLOOKUP($M18,'Smoothed Regression Coefficient'!$B$5:$F$32,2,0))+(VLOOKUP($M18,'Smoothed Regression Coefficient'!$B$5:$F$32,3,0)*'Adult Height Predictor (Team 1)'!$R18)+(VLOOKUP('Adult Height Predictor (Team 1)'!$M18,'Smoothed Regression Coefficient'!$B$5:$F$32,4,0)*'Adult Height Predictor (Team 1)'!$V18)+(VLOOKUP('Adult Height Predictor (Team 1)'!$M18,'Smoothed Regression Coefficient'!$B13:$F40,5,0)*'Adult Height Predictor (Team 1)'!Z18)),IF($N18="Female",((VLOOKUP($M18,'Smoothed Regression Coefficient'!$H$5:$L$32,2,0))+(VLOOKUP($M18,'Smoothed Regression Coefficient'!$H$5:$L$32,3,0)*'Adult Height Predictor (Team 1)'!$R18)+(VLOOKUP('Adult Height Predictor (Team 1)'!$M18,'Smoothed Regression Coefficient'!$H$5:$L$32,4,0)*'Adult Height Predictor (Team 1)'!$V18)+(VLOOKUP('Adult Height Predictor (Team 1)'!$M18,'Smoothed Regression Coefficient'!$H13:$L40,5,0)*'Adult Height Predictor (Team 1)'!Z18)),0))</f>
        <v>0</v>
      </c>
      <c r="F18" s="55">
        <f t="shared" si="0"/>
        <v>0</v>
      </c>
      <c r="G18" s="56">
        <f t="shared" si="1"/>
        <v>0</v>
      </c>
      <c r="H18" s="57">
        <f t="shared" si="2"/>
        <v>0</v>
      </c>
      <c r="I18" s="58" t="str">
        <f t="shared" si="3"/>
        <v/>
      </c>
      <c r="J18" s="30"/>
      <c r="K18" s="31"/>
      <c r="L18" s="66">
        <f t="shared" si="12"/>
        <v>0</v>
      </c>
      <c r="M18" s="66">
        <f t="shared" si="9"/>
        <v>0</v>
      </c>
      <c r="N18" s="32"/>
      <c r="O18" s="33"/>
      <c r="P18" s="33"/>
      <c r="Q18" s="66">
        <f t="shared" si="13"/>
        <v>0</v>
      </c>
      <c r="R18" s="66">
        <f t="shared" si="5"/>
        <v>0</v>
      </c>
      <c r="S18" s="33"/>
      <c r="T18" s="33"/>
      <c r="U18" s="66">
        <f t="shared" si="14"/>
        <v>0</v>
      </c>
      <c r="V18" s="66">
        <f t="shared" si="7"/>
        <v>0</v>
      </c>
      <c r="W18" s="33"/>
      <c r="X18" s="33"/>
      <c r="Y18" s="66">
        <f t="shared" si="11"/>
        <v>0</v>
      </c>
      <c r="Z18" s="69">
        <f t="shared" si="8"/>
        <v>0</v>
      </c>
    </row>
    <row r="19" spans="1:26" x14ac:dyDescent="0.2">
      <c r="A19" s="21">
        <v>11</v>
      </c>
      <c r="B19" s="28"/>
      <c r="C19" s="29"/>
      <c r="D19" s="53">
        <f t="shared" si="10"/>
        <v>0</v>
      </c>
      <c r="E19" s="54">
        <f>IF(N19="Male",((VLOOKUP($M19,'Smoothed Regression Coefficient'!$B$5:$F$32,2,0))+(VLOOKUP($M19,'Smoothed Regression Coefficient'!$B$5:$F$32,3,0)*'Adult Height Predictor (Team 1)'!$R19)+(VLOOKUP('Adult Height Predictor (Team 1)'!$M19,'Smoothed Regression Coefficient'!$B$5:$F$32,4,0)*'Adult Height Predictor (Team 1)'!$V19)+(VLOOKUP('Adult Height Predictor (Team 1)'!$M19,'Smoothed Regression Coefficient'!$B14:$F41,5,0)*'Adult Height Predictor (Team 1)'!Z19)),IF($N19="Female",((VLOOKUP($M19,'Smoothed Regression Coefficient'!$H$5:$L$32,2,0))+(VLOOKUP($M19,'Smoothed Regression Coefficient'!$H$5:$L$32,3,0)*'Adult Height Predictor (Team 1)'!$R19)+(VLOOKUP('Adult Height Predictor (Team 1)'!$M19,'Smoothed Regression Coefficient'!$H$5:$L$32,4,0)*'Adult Height Predictor (Team 1)'!$V19)+(VLOOKUP('Adult Height Predictor (Team 1)'!$M19,'Smoothed Regression Coefficient'!$H14:$L41,5,0)*'Adult Height Predictor (Team 1)'!Z19)),0))</f>
        <v>0</v>
      </c>
      <c r="F19" s="55">
        <f t="shared" si="0"/>
        <v>0</v>
      </c>
      <c r="G19" s="56">
        <f>IFERROR(Q19/D19,0)</f>
        <v>0</v>
      </c>
      <c r="H19" s="57">
        <f t="shared" si="2"/>
        <v>0</v>
      </c>
      <c r="I19" s="58" t="str">
        <f t="shared" si="3"/>
        <v/>
      </c>
      <c r="J19" s="30"/>
      <c r="K19" s="31"/>
      <c r="L19" s="66">
        <f t="shared" si="12"/>
        <v>0</v>
      </c>
      <c r="M19" s="66">
        <f t="shared" si="9"/>
        <v>0</v>
      </c>
      <c r="N19" s="32"/>
      <c r="O19" s="33"/>
      <c r="P19" s="33"/>
      <c r="Q19" s="66">
        <f t="shared" si="13"/>
        <v>0</v>
      </c>
      <c r="R19" s="66">
        <f t="shared" si="5"/>
        <v>0</v>
      </c>
      <c r="S19" s="33"/>
      <c r="T19" s="33"/>
      <c r="U19" s="66">
        <f t="shared" si="14"/>
        <v>0</v>
      </c>
      <c r="V19" s="66">
        <f t="shared" si="7"/>
        <v>0</v>
      </c>
      <c r="W19" s="33"/>
      <c r="X19" s="33"/>
      <c r="Y19" s="66">
        <f t="shared" si="11"/>
        <v>0</v>
      </c>
      <c r="Z19" s="69">
        <f t="shared" si="8"/>
        <v>0</v>
      </c>
    </row>
    <row r="20" spans="1:26" x14ac:dyDescent="0.2">
      <c r="A20" s="21">
        <v>12</v>
      </c>
      <c r="B20" s="28"/>
      <c r="C20" s="29"/>
      <c r="D20" s="53">
        <f t="shared" si="10"/>
        <v>0</v>
      </c>
      <c r="E20" s="54">
        <f>IF(N20="Male",((VLOOKUP($M20,'Smoothed Regression Coefficient'!$B$5:$F$32,2,0))+(VLOOKUP($M20,'Smoothed Regression Coefficient'!$B$5:$F$32,3,0)*'Adult Height Predictor (Team 1)'!$R20)+(VLOOKUP('Adult Height Predictor (Team 1)'!$M20,'Smoothed Regression Coefficient'!$B$5:$F$32,4,0)*'Adult Height Predictor (Team 1)'!$V20)+(VLOOKUP('Adult Height Predictor (Team 1)'!$M20,'Smoothed Regression Coefficient'!$B15:$F42,5,0)*'Adult Height Predictor (Team 1)'!Z20)),IF($N20="Female",((VLOOKUP($M20,'Smoothed Regression Coefficient'!$H$5:$L$32,2,0))+(VLOOKUP($M20,'Smoothed Regression Coefficient'!$H$5:$L$32,3,0)*'Adult Height Predictor (Team 1)'!$R20)+(VLOOKUP('Adult Height Predictor (Team 1)'!$M20,'Smoothed Regression Coefficient'!$H$5:$L$32,4,0)*'Adult Height Predictor (Team 1)'!$V20)+(VLOOKUP('Adult Height Predictor (Team 1)'!$M20,'Smoothed Regression Coefficient'!$H15:$L42,5,0)*'Adult Height Predictor (Team 1)'!Z20)),0))</f>
        <v>0</v>
      </c>
      <c r="F20" s="55">
        <f t="shared" si="0"/>
        <v>0</v>
      </c>
      <c r="G20" s="56">
        <f t="shared" si="1"/>
        <v>0</v>
      </c>
      <c r="H20" s="57">
        <f t="shared" si="2"/>
        <v>0</v>
      </c>
      <c r="I20" s="58" t="str">
        <f t="shared" si="3"/>
        <v/>
      </c>
      <c r="J20" s="30"/>
      <c r="K20" s="31"/>
      <c r="L20" s="66">
        <f t="shared" si="12"/>
        <v>0</v>
      </c>
      <c r="M20" s="66">
        <f t="shared" si="9"/>
        <v>0</v>
      </c>
      <c r="N20" s="32"/>
      <c r="O20" s="33"/>
      <c r="P20" s="33"/>
      <c r="Q20" s="66">
        <f t="shared" si="13"/>
        <v>0</v>
      </c>
      <c r="R20" s="66">
        <f t="shared" si="5"/>
        <v>0</v>
      </c>
      <c r="S20" s="33"/>
      <c r="T20" s="33"/>
      <c r="U20" s="66">
        <f t="shared" si="14"/>
        <v>0</v>
      </c>
      <c r="V20" s="66">
        <f t="shared" si="7"/>
        <v>0</v>
      </c>
      <c r="W20" s="33"/>
      <c r="X20" s="33"/>
      <c r="Y20" s="66">
        <f t="shared" si="11"/>
        <v>0</v>
      </c>
      <c r="Z20" s="69">
        <f t="shared" si="8"/>
        <v>0</v>
      </c>
    </row>
    <row r="21" spans="1:26" x14ac:dyDescent="0.2">
      <c r="A21" s="21">
        <v>13</v>
      </c>
      <c r="B21" s="28"/>
      <c r="C21" s="29"/>
      <c r="D21" s="53">
        <f t="shared" si="10"/>
        <v>0</v>
      </c>
      <c r="E21" s="54">
        <f>IF(N21="Male",((VLOOKUP($M21,'Smoothed Regression Coefficient'!$B$5:$F$32,2,0))+(VLOOKUP($M21,'Smoothed Regression Coefficient'!$B$5:$F$32,3,0)*'Adult Height Predictor (Team 1)'!$R21)+(VLOOKUP('Adult Height Predictor (Team 1)'!$M21,'Smoothed Regression Coefficient'!$B$5:$F$32,4,0)*'Adult Height Predictor (Team 1)'!$V21)+(VLOOKUP('Adult Height Predictor (Team 1)'!$M21,'Smoothed Regression Coefficient'!$B16:$F43,5,0)*'Adult Height Predictor (Team 1)'!Z21)),IF($N21="Female",((VLOOKUP($M21,'Smoothed Regression Coefficient'!$H$5:$L$32,2,0))+(VLOOKUP($M21,'Smoothed Regression Coefficient'!$H$5:$L$32,3,0)*'Adult Height Predictor (Team 1)'!$R21)+(VLOOKUP('Adult Height Predictor (Team 1)'!$M21,'Smoothed Regression Coefficient'!$H$5:$L$32,4,0)*'Adult Height Predictor (Team 1)'!$V21)+(VLOOKUP('Adult Height Predictor (Team 1)'!$M21,'Smoothed Regression Coefficient'!$H16:$L43,5,0)*'Adult Height Predictor (Team 1)'!Z21)),0))</f>
        <v>0</v>
      </c>
      <c r="F21" s="55">
        <f t="shared" si="0"/>
        <v>0</v>
      </c>
      <c r="G21" s="56">
        <f t="shared" si="1"/>
        <v>0</v>
      </c>
      <c r="H21" s="57">
        <f t="shared" si="2"/>
        <v>0</v>
      </c>
      <c r="I21" s="58" t="str">
        <f t="shared" si="3"/>
        <v/>
      </c>
      <c r="J21" s="30"/>
      <c r="K21" s="31"/>
      <c r="L21" s="66">
        <f t="shared" si="12"/>
        <v>0</v>
      </c>
      <c r="M21" s="66">
        <f t="shared" si="9"/>
        <v>0</v>
      </c>
      <c r="N21" s="32"/>
      <c r="O21" s="33"/>
      <c r="P21" s="33"/>
      <c r="Q21" s="66">
        <f t="shared" si="13"/>
        <v>0</v>
      </c>
      <c r="R21" s="66">
        <f t="shared" si="5"/>
        <v>0</v>
      </c>
      <c r="S21" s="33"/>
      <c r="T21" s="33"/>
      <c r="U21" s="66">
        <f t="shared" si="14"/>
        <v>0</v>
      </c>
      <c r="V21" s="66">
        <f t="shared" si="7"/>
        <v>0</v>
      </c>
      <c r="W21" s="33"/>
      <c r="X21" s="33"/>
      <c r="Y21" s="66">
        <f t="shared" si="11"/>
        <v>0</v>
      </c>
      <c r="Z21" s="69">
        <f t="shared" si="8"/>
        <v>0</v>
      </c>
    </row>
    <row r="22" spans="1:26" x14ac:dyDescent="0.2">
      <c r="A22" s="21">
        <v>14</v>
      </c>
      <c r="B22" s="28"/>
      <c r="C22" s="29"/>
      <c r="D22" s="53">
        <f t="shared" si="10"/>
        <v>0</v>
      </c>
      <c r="E22" s="54">
        <f>IF(N22="Male",((VLOOKUP($M22,'Smoothed Regression Coefficient'!$B$5:$F$32,2,0))+(VLOOKUP($M22,'Smoothed Regression Coefficient'!$B$5:$F$32,3,0)*'Adult Height Predictor (Team 1)'!$R22)+(VLOOKUP('Adult Height Predictor (Team 1)'!$M22,'Smoothed Regression Coefficient'!$B$5:$F$32,4,0)*'Adult Height Predictor (Team 1)'!$V22)+(VLOOKUP('Adult Height Predictor (Team 1)'!$M22,'Smoothed Regression Coefficient'!$B17:$F44,5,0)*'Adult Height Predictor (Team 1)'!Z22)),IF($N22="Female",((VLOOKUP($M22,'Smoothed Regression Coefficient'!$H$5:$L$32,2,0))+(VLOOKUP($M22,'Smoothed Regression Coefficient'!$H$5:$L$32,3,0)*'Adult Height Predictor (Team 1)'!$R22)+(VLOOKUP('Adult Height Predictor (Team 1)'!$M22,'Smoothed Regression Coefficient'!$H$5:$L$32,4,0)*'Adult Height Predictor (Team 1)'!$V22)+(VLOOKUP('Adult Height Predictor (Team 1)'!$M22,'Smoothed Regression Coefficient'!$H17:$L44,5,0)*'Adult Height Predictor (Team 1)'!Z22)),0))</f>
        <v>0</v>
      </c>
      <c r="F22" s="55">
        <f t="shared" si="0"/>
        <v>0</v>
      </c>
      <c r="G22" s="56">
        <f t="shared" si="1"/>
        <v>0</v>
      </c>
      <c r="H22" s="57">
        <f t="shared" si="2"/>
        <v>0</v>
      </c>
      <c r="I22" s="58" t="str">
        <f t="shared" si="3"/>
        <v/>
      </c>
      <c r="J22" s="30"/>
      <c r="K22" s="31"/>
      <c r="L22" s="66">
        <f t="shared" si="12"/>
        <v>0</v>
      </c>
      <c r="M22" s="66">
        <f t="shared" si="9"/>
        <v>0</v>
      </c>
      <c r="N22" s="32"/>
      <c r="O22" s="33"/>
      <c r="P22" s="33"/>
      <c r="Q22" s="66">
        <f t="shared" si="13"/>
        <v>0</v>
      </c>
      <c r="R22" s="66">
        <f t="shared" si="5"/>
        <v>0</v>
      </c>
      <c r="S22" s="33"/>
      <c r="T22" s="33"/>
      <c r="U22" s="66">
        <f t="shared" si="14"/>
        <v>0</v>
      </c>
      <c r="V22" s="66">
        <f t="shared" si="7"/>
        <v>0</v>
      </c>
      <c r="W22" s="33"/>
      <c r="X22" s="33"/>
      <c r="Y22" s="66">
        <f t="shared" si="11"/>
        <v>0</v>
      </c>
      <c r="Z22" s="69">
        <f t="shared" si="8"/>
        <v>0</v>
      </c>
    </row>
    <row r="23" spans="1:26" x14ac:dyDescent="0.2">
      <c r="A23" s="21">
        <v>15</v>
      </c>
      <c r="B23" s="28"/>
      <c r="C23" s="29"/>
      <c r="D23" s="53">
        <f t="shared" si="10"/>
        <v>0</v>
      </c>
      <c r="E23" s="54">
        <f>IF(N23="Male",((VLOOKUP($M23,'Smoothed Regression Coefficient'!$B$5:$F$32,2,0))+(VLOOKUP($M23,'Smoothed Regression Coefficient'!$B$5:$F$32,3,0)*'Adult Height Predictor (Team 1)'!$R23)+(VLOOKUP('Adult Height Predictor (Team 1)'!$M23,'Smoothed Regression Coefficient'!$B$5:$F$32,4,0)*'Adult Height Predictor (Team 1)'!$V23)+(VLOOKUP('Adult Height Predictor (Team 1)'!$M23,'Smoothed Regression Coefficient'!$B18:$F45,5,0)*'Adult Height Predictor (Team 1)'!Z23)),IF($N23="Female",((VLOOKUP($M23,'Smoothed Regression Coefficient'!$H$5:$L$32,2,0))+(VLOOKUP($M23,'Smoothed Regression Coefficient'!$H$5:$L$32,3,0)*'Adult Height Predictor (Team 1)'!$R23)+(VLOOKUP('Adult Height Predictor (Team 1)'!$M23,'Smoothed Regression Coefficient'!$H$5:$L$32,4,0)*'Adult Height Predictor (Team 1)'!$V23)+(VLOOKUP('Adult Height Predictor (Team 1)'!$M23,'Smoothed Regression Coefficient'!$H18:$L45,5,0)*'Adult Height Predictor (Team 1)'!Z23)),0))</f>
        <v>0</v>
      </c>
      <c r="F23" s="55">
        <f t="shared" si="0"/>
        <v>0</v>
      </c>
      <c r="G23" s="56">
        <f t="shared" si="1"/>
        <v>0</v>
      </c>
      <c r="H23" s="57">
        <f t="shared" si="2"/>
        <v>0</v>
      </c>
      <c r="I23" s="58" t="str">
        <f t="shared" si="3"/>
        <v/>
      </c>
      <c r="J23" s="30"/>
      <c r="K23" s="31"/>
      <c r="L23" s="66">
        <f t="shared" si="12"/>
        <v>0</v>
      </c>
      <c r="M23" s="66">
        <f t="shared" si="9"/>
        <v>0</v>
      </c>
      <c r="N23" s="32"/>
      <c r="O23" s="33"/>
      <c r="P23" s="33"/>
      <c r="Q23" s="66">
        <f t="shared" si="13"/>
        <v>0</v>
      </c>
      <c r="R23" s="66">
        <f t="shared" si="5"/>
        <v>0</v>
      </c>
      <c r="S23" s="33"/>
      <c r="T23" s="33"/>
      <c r="U23" s="66">
        <f t="shared" si="14"/>
        <v>0</v>
      </c>
      <c r="V23" s="66">
        <f t="shared" si="7"/>
        <v>0</v>
      </c>
      <c r="W23" s="33"/>
      <c r="X23" s="33"/>
      <c r="Y23" s="66">
        <f t="shared" si="11"/>
        <v>0</v>
      </c>
      <c r="Z23" s="69">
        <f t="shared" si="8"/>
        <v>0</v>
      </c>
    </row>
    <row r="24" spans="1:26" x14ac:dyDescent="0.2">
      <c r="A24" s="21">
        <v>16</v>
      </c>
      <c r="B24" s="28"/>
      <c r="C24" s="29"/>
      <c r="D24" s="53">
        <f t="shared" si="10"/>
        <v>0</v>
      </c>
      <c r="E24" s="54">
        <f>IF(N24="Male",((VLOOKUP($M24,'Smoothed Regression Coefficient'!$B$5:$F$32,2,0))+(VLOOKUP($M24,'Smoothed Regression Coefficient'!$B$5:$F$32,3,0)*'Adult Height Predictor (Team 1)'!$R24)+(VLOOKUP('Adult Height Predictor (Team 1)'!$M24,'Smoothed Regression Coefficient'!$B$5:$F$32,4,0)*'Adult Height Predictor (Team 1)'!$V24)+(VLOOKUP('Adult Height Predictor (Team 1)'!$M24,'Smoothed Regression Coefficient'!$B19:$F46,5,0)*'Adult Height Predictor (Team 1)'!Z24)),IF($N24="Female",((VLOOKUP($M24,'Smoothed Regression Coefficient'!$H$5:$L$32,2,0))+(VLOOKUP($M24,'Smoothed Regression Coefficient'!$H$5:$L$32,3,0)*'Adult Height Predictor (Team 1)'!$R24)+(VLOOKUP('Adult Height Predictor (Team 1)'!$M24,'Smoothed Regression Coefficient'!$H$5:$L$32,4,0)*'Adult Height Predictor (Team 1)'!$V24)+(VLOOKUP('Adult Height Predictor (Team 1)'!$M24,'Smoothed Regression Coefficient'!$H19:$L46,5,0)*'Adult Height Predictor (Team 1)'!Z24)),0))</f>
        <v>0</v>
      </c>
      <c r="F24" s="55">
        <f t="shared" si="0"/>
        <v>0</v>
      </c>
      <c r="G24" s="56">
        <f t="shared" si="1"/>
        <v>0</v>
      </c>
      <c r="H24" s="57">
        <f t="shared" si="2"/>
        <v>0</v>
      </c>
      <c r="I24" s="58" t="str">
        <f t="shared" si="3"/>
        <v/>
      </c>
      <c r="J24" s="30"/>
      <c r="K24" s="31"/>
      <c r="L24" s="66">
        <f t="shared" si="12"/>
        <v>0</v>
      </c>
      <c r="M24" s="66">
        <f t="shared" si="9"/>
        <v>0</v>
      </c>
      <c r="N24" s="32"/>
      <c r="O24" s="33"/>
      <c r="P24" s="33"/>
      <c r="Q24" s="66">
        <f t="shared" si="13"/>
        <v>0</v>
      </c>
      <c r="R24" s="66">
        <f t="shared" si="5"/>
        <v>0</v>
      </c>
      <c r="S24" s="33"/>
      <c r="T24" s="33"/>
      <c r="U24" s="66">
        <f t="shared" si="14"/>
        <v>0</v>
      </c>
      <c r="V24" s="66">
        <f t="shared" si="7"/>
        <v>0</v>
      </c>
      <c r="W24" s="33"/>
      <c r="X24" s="33"/>
      <c r="Y24" s="66">
        <f t="shared" si="11"/>
        <v>0</v>
      </c>
      <c r="Z24" s="69">
        <f t="shared" si="8"/>
        <v>0</v>
      </c>
    </row>
    <row r="25" spans="1:26" x14ac:dyDescent="0.2">
      <c r="A25" s="21">
        <v>17</v>
      </c>
      <c r="B25" s="28"/>
      <c r="C25" s="29"/>
      <c r="D25" s="53">
        <f t="shared" si="10"/>
        <v>0</v>
      </c>
      <c r="E25" s="54">
        <f>IF(N25="Male",((VLOOKUP($M25,'Smoothed Regression Coefficient'!$B$5:$F$32,2,0))+(VLOOKUP($M25,'Smoothed Regression Coefficient'!$B$5:$F$32,3,0)*'Adult Height Predictor (Team 1)'!$R25)+(VLOOKUP('Adult Height Predictor (Team 1)'!$M25,'Smoothed Regression Coefficient'!$B$5:$F$32,4,0)*'Adult Height Predictor (Team 1)'!$V25)+(VLOOKUP('Adult Height Predictor (Team 1)'!$M25,'Smoothed Regression Coefficient'!$B20:$F47,5,0)*'Adult Height Predictor (Team 1)'!Z25)),IF($N25="Female",((VLOOKUP($M25,'Smoothed Regression Coefficient'!$H$5:$L$32,2,0))+(VLOOKUP($M25,'Smoothed Regression Coefficient'!$H$5:$L$32,3,0)*'Adult Height Predictor (Team 1)'!$R25)+(VLOOKUP('Adult Height Predictor (Team 1)'!$M25,'Smoothed Regression Coefficient'!$H$5:$L$32,4,0)*'Adult Height Predictor (Team 1)'!$V25)+(VLOOKUP('Adult Height Predictor (Team 1)'!$M25,'Smoothed Regression Coefficient'!$H20:$L47,5,0)*'Adult Height Predictor (Team 1)'!Z25)),0))</f>
        <v>0</v>
      </c>
      <c r="F25" s="55">
        <f t="shared" si="0"/>
        <v>0</v>
      </c>
      <c r="G25" s="56">
        <f t="shared" si="1"/>
        <v>0</v>
      </c>
      <c r="H25" s="57">
        <f t="shared" si="2"/>
        <v>0</v>
      </c>
      <c r="I25" s="58" t="str">
        <f t="shared" si="3"/>
        <v/>
      </c>
      <c r="J25" s="30"/>
      <c r="K25" s="31"/>
      <c r="L25" s="66">
        <f t="shared" si="12"/>
        <v>0</v>
      </c>
      <c r="M25" s="66">
        <f t="shared" si="9"/>
        <v>0</v>
      </c>
      <c r="N25" s="32"/>
      <c r="O25" s="33"/>
      <c r="P25" s="33"/>
      <c r="Q25" s="66">
        <f t="shared" si="13"/>
        <v>0</v>
      </c>
      <c r="R25" s="66">
        <f t="shared" si="5"/>
        <v>0</v>
      </c>
      <c r="S25" s="33"/>
      <c r="T25" s="33"/>
      <c r="U25" s="66">
        <f t="shared" si="14"/>
        <v>0</v>
      </c>
      <c r="V25" s="66">
        <f t="shared" si="7"/>
        <v>0</v>
      </c>
      <c r="W25" s="33"/>
      <c r="X25" s="33"/>
      <c r="Y25" s="66">
        <f t="shared" si="11"/>
        <v>0</v>
      </c>
      <c r="Z25" s="69">
        <f t="shared" si="8"/>
        <v>0</v>
      </c>
    </row>
    <row r="26" spans="1:26" x14ac:dyDescent="0.2">
      <c r="A26" s="21">
        <v>18</v>
      </c>
      <c r="B26" s="28"/>
      <c r="C26" s="29"/>
      <c r="D26" s="53">
        <f t="shared" si="10"/>
        <v>0</v>
      </c>
      <c r="E26" s="54">
        <f>IF(N26="Male",((VLOOKUP($M26,'Smoothed Regression Coefficient'!$B$5:$F$32,2,0))+(VLOOKUP($M26,'Smoothed Regression Coefficient'!$B$5:$F$32,3,0)*'Adult Height Predictor (Team 1)'!$R26)+(VLOOKUP('Adult Height Predictor (Team 1)'!$M26,'Smoothed Regression Coefficient'!$B$5:$F$32,4,0)*'Adult Height Predictor (Team 1)'!$V26)+(VLOOKUP('Adult Height Predictor (Team 1)'!$M26,'Smoothed Regression Coefficient'!$B21:$F48,5,0)*'Adult Height Predictor (Team 1)'!Z26)),IF($N26="Female",((VLOOKUP($M26,'Smoothed Regression Coefficient'!$H$5:$L$32,2,0))+(VLOOKUP($M26,'Smoothed Regression Coefficient'!$H$5:$L$32,3,0)*'Adult Height Predictor (Team 1)'!$R26)+(VLOOKUP('Adult Height Predictor (Team 1)'!$M26,'Smoothed Regression Coefficient'!$H$5:$L$32,4,0)*'Adult Height Predictor (Team 1)'!$V26)+(VLOOKUP('Adult Height Predictor (Team 1)'!$M26,'Smoothed Regression Coefficient'!$H21:$L48,5,0)*'Adult Height Predictor (Team 1)'!Z26)),0))</f>
        <v>0</v>
      </c>
      <c r="F26" s="55">
        <f t="shared" si="0"/>
        <v>0</v>
      </c>
      <c r="G26" s="56">
        <f t="shared" si="1"/>
        <v>0</v>
      </c>
      <c r="H26" s="57">
        <f t="shared" si="2"/>
        <v>0</v>
      </c>
      <c r="I26" s="58" t="str">
        <f t="shared" si="3"/>
        <v/>
      </c>
      <c r="J26" s="30"/>
      <c r="K26" s="31"/>
      <c r="L26" s="66">
        <f t="shared" si="12"/>
        <v>0</v>
      </c>
      <c r="M26" s="66">
        <f t="shared" si="9"/>
        <v>0</v>
      </c>
      <c r="N26" s="32"/>
      <c r="O26" s="33"/>
      <c r="P26" s="33"/>
      <c r="Q26" s="66">
        <f t="shared" si="13"/>
        <v>0</v>
      </c>
      <c r="R26" s="66">
        <f t="shared" si="5"/>
        <v>0</v>
      </c>
      <c r="S26" s="33"/>
      <c r="T26" s="33"/>
      <c r="U26" s="66">
        <f t="shared" si="14"/>
        <v>0</v>
      </c>
      <c r="V26" s="66">
        <f t="shared" si="7"/>
        <v>0</v>
      </c>
      <c r="W26" s="33"/>
      <c r="X26" s="33"/>
      <c r="Y26" s="66">
        <f t="shared" si="11"/>
        <v>0</v>
      </c>
      <c r="Z26" s="69">
        <f t="shared" si="8"/>
        <v>0</v>
      </c>
    </row>
    <row r="27" spans="1:26" x14ac:dyDescent="0.2">
      <c r="A27" s="21">
        <v>19</v>
      </c>
      <c r="B27" s="28"/>
      <c r="C27" s="29"/>
      <c r="D27" s="53">
        <f t="shared" si="10"/>
        <v>0</v>
      </c>
      <c r="E27" s="54">
        <f>IF(N27="Male",((VLOOKUP($M27,'Smoothed Regression Coefficient'!$B$5:$F$32,2,0))+(VLOOKUP($M27,'Smoothed Regression Coefficient'!$B$5:$F$32,3,0)*'Adult Height Predictor (Team 1)'!$R27)+(VLOOKUP('Adult Height Predictor (Team 1)'!$M27,'Smoothed Regression Coefficient'!$B$5:$F$32,4,0)*'Adult Height Predictor (Team 1)'!$V27)+(VLOOKUP('Adult Height Predictor (Team 1)'!$M27,'Smoothed Regression Coefficient'!$B22:$F49,5,0)*'Adult Height Predictor (Team 1)'!Z27)),IF($N27="Female",((VLOOKUP($M27,'Smoothed Regression Coefficient'!$H$5:$L$32,2,0))+(VLOOKUP($M27,'Smoothed Regression Coefficient'!$H$5:$L$32,3,0)*'Adult Height Predictor (Team 1)'!$R27)+(VLOOKUP('Adult Height Predictor (Team 1)'!$M27,'Smoothed Regression Coefficient'!$H$5:$L$32,4,0)*'Adult Height Predictor (Team 1)'!$V27)+(VLOOKUP('Adult Height Predictor (Team 1)'!$M27,'Smoothed Regression Coefficient'!$H22:$L49,5,0)*'Adult Height Predictor (Team 1)'!Z27)),0))</f>
        <v>0</v>
      </c>
      <c r="F27" s="55">
        <f t="shared" si="0"/>
        <v>0</v>
      </c>
      <c r="G27" s="56">
        <f t="shared" si="1"/>
        <v>0</v>
      </c>
      <c r="H27" s="57">
        <f t="shared" si="2"/>
        <v>0</v>
      </c>
      <c r="I27" s="58" t="str">
        <f t="shared" si="3"/>
        <v/>
      </c>
      <c r="J27" s="30"/>
      <c r="K27" s="31"/>
      <c r="L27" s="66">
        <f t="shared" si="12"/>
        <v>0</v>
      </c>
      <c r="M27" s="66">
        <f t="shared" si="9"/>
        <v>0</v>
      </c>
      <c r="N27" s="32"/>
      <c r="O27" s="33"/>
      <c r="P27" s="33"/>
      <c r="Q27" s="66">
        <f t="shared" si="13"/>
        <v>0</v>
      </c>
      <c r="R27" s="66">
        <f t="shared" si="5"/>
        <v>0</v>
      </c>
      <c r="S27" s="33"/>
      <c r="T27" s="33"/>
      <c r="U27" s="66">
        <f t="shared" si="14"/>
        <v>0</v>
      </c>
      <c r="V27" s="66">
        <f t="shared" si="7"/>
        <v>0</v>
      </c>
      <c r="W27" s="33"/>
      <c r="X27" s="33"/>
      <c r="Y27" s="66">
        <f t="shared" si="11"/>
        <v>0</v>
      </c>
      <c r="Z27" s="69">
        <f t="shared" si="8"/>
        <v>0</v>
      </c>
    </row>
    <row r="28" spans="1:26" x14ac:dyDescent="0.2">
      <c r="A28" s="21">
        <v>20</v>
      </c>
      <c r="B28" s="28"/>
      <c r="C28" s="29"/>
      <c r="D28" s="53">
        <f t="shared" si="10"/>
        <v>0</v>
      </c>
      <c r="E28" s="54">
        <f>IF(N28="Male",((VLOOKUP($M28,'Smoothed Regression Coefficient'!$B$5:$F$32,2,0))+(VLOOKUP($M28,'Smoothed Regression Coefficient'!$B$5:$F$32,3,0)*'Adult Height Predictor (Team 1)'!$R28)+(VLOOKUP('Adult Height Predictor (Team 1)'!$M28,'Smoothed Regression Coefficient'!$B$5:$F$32,4,0)*'Adult Height Predictor (Team 1)'!$V28)+(VLOOKUP('Adult Height Predictor (Team 1)'!$M28,'Smoothed Regression Coefficient'!$B23:$F50,5,0)*'Adult Height Predictor (Team 1)'!Z28)),IF($N28="Female",((VLOOKUP($M28,'Smoothed Regression Coefficient'!$H$5:$L$32,2,0))+(VLOOKUP($M28,'Smoothed Regression Coefficient'!$H$5:$L$32,3,0)*'Adult Height Predictor (Team 1)'!$R28)+(VLOOKUP('Adult Height Predictor (Team 1)'!$M28,'Smoothed Regression Coefficient'!$H$5:$L$32,4,0)*'Adult Height Predictor (Team 1)'!$V28)+(VLOOKUP('Adult Height Predictor (Team 1)'!$M28,'Smoothed Regression Coefficient'!$H23:$L50,5,0)*'Adult Height Predictor (Team 1)'!Z28)),0))</f>
        <v>0</v>
      </c>
      <c r="F28" s="55">
        <f t="shared" si="0"/>
        <v>0</v>
      </c>
      <c r="G28" s="56">
        <f t="shared" si="1"/>
        <v>0</v>
      </c>
      <c r="H28" s="57">
        <f t="shared" si="2"/>
        <v>0</v>
      </c>
      <c r="I28" s="58" t="str">
        <f t="shared" si="3"/>
        <v/>
      </c>
      <c r="J28" s="30"/>
      <c r="K28" s="31"/>
      <c r="L28" s="66">
        <f t="shared" si="12"/>
        <v>0</v>
      </c>
      <c r="M28" s="66">
        <f t="shared" si="9"/>
        <v>0</v>
      </c>
      <c r="N28" s="32"/>
      <c r="O28" s="33"/>
      <c r="P28" s="33"/>
      <c r="Q28" s="66">
        <f t="shared" si="13"/>
        <v>0</v>
      </c>
      <c r="R28" s="66">
        <f t="shared" si="5"/>
        <v>0</v>
      </c>
      <c r="S28" s="33"/>
      <c r="T28" s="33"/>
      <c r="U28" s="66">
        <f t="shared" si="14"/>
        <v>0</v>
      </c>
      <c r="V28" s="66">
        <f t="shared" si="7"/>
        <v>0</v>
      </c>
      <c r="W28" s="33"/>
      <c r="X28" s="33"/>
      <c r="Y28" s="66">
        <f t="shared" si="11"/>
        <v>0</v>
      </c>
      <c r="Z28" s="69">
        <f t="shared" si="8"/>
        <v>0</v>
      </c>
    </row>
    <row r="29" spans="1:26" x14ac:dyDescent="0.2">
      <c r="A29" s="21">
        <v>21</v>
      </c>
      <c r="B29" s="28"/>
      <c r="C29" s="29"/>
      <c r="D29" s="53">
        <f t="shared" si="10"/>
        <v>0</v>
      </c>
      <c r="E29" s="54">
        <f>IF(N29="Male",((VLOOKUP($M29,'Smoothed Regression Coefficient'!$B$5:$F$32,2,0))+(VLOOKUP($M29,'Smoothed Regression Coefficient'!$B$5:$F$32,3,0)*'Adult Height Predictor (Team 1)'!$R29)+(VLOOKUP('Adult Height Predictor (Team 1)'!$M29,'Smoothed Regression Coefficient'!$B$5:$F$32,4,0)*'Adult Height Predictor (Team 1)'!$V29)+(VLOOKUP('Adult Height Predictor (Team 1)'!$M29,'Smoothed Regression Coefficient'!$B24:$F51,5,0)*'Adult Height Predictor (Team 1)'!Z29)),IF($N29="Female",((VLOOKUP($M29,'Smoothed Regression Coefficient'!$H$5:$L$32,2,0))+(VLOOKUP($M29,'Smoothed Regression Coefficient'!$H$5:$L$32,3,0)*'Adult Height Predictor (Team 1)'!$R29)+(VLOOKUP('Adult Height Predictor (Team 1)'!$M29,'Smoothed Regression Coefficient'!$H$5:$L$32,4,0)*'Adult Height Predictor (Team 1)'!$V29)+(VLOOKUP('Adult Height Predictor (Team 1)'!$M29,'Smoothed Regression Coefficient'!$H24:$L51,5,0)*'Adult Height Predictor (Team 1)'!Z29)),0))</f>
        <v>0</v>
      </c>
      <c r="F29" s="55">
        <f t="shared" si="0"/>
        <v>0</v>
      </c>
      <c r="G29" s="56">
        <f t="shared" si="1"/>
        <v>0</v>
      </c>
      <c r="H29" s="57">
        <f t="shared" si="2"/>
        <v>0</v>
      </c>
      <c r="I29" s="58" t="str">
        <f t="shared" si="3"/>
        <v/>
      </c>
      <c r="J29" s="30"/>
      <c r="K29" s="31"/>
      <c r="L29" s="66">
        <f t="shared" si="12"/>
        <v>0</v>
      </c>
      <c r="M29" s="66">
        <f t="shared" si="9"/>
        <v>0</v>
      </c>
      <c r="N29" s="32"/>
      <c r="O29" s="33"/>
      <c r="P29" s="33"/>
      <c r="Q29" s="66">
        <f t="shared" si="13"/>
        <v>0</v>
      </c>
      <c r="R29" s="66">
        <f t="shared" si="5"/>
        <v>0</v>
      </c>
      <c r="S29" s="33"/>
      <c r="T29" s="33"/>
      <c r="U29" s="66">
        <f t="shared" si="14"/>
        <v>0</v>
      </c>
      <c r="V29" s="66">
        <f t="shared" si="7"/>
        <v>0</v>
      </c>
      <c r="W29" s="33"/>
      <c r="X29" s="33"/>
      <c r="Y29" s="66">
        <f t="shared" si="11"/>
        <v>0</v>
      </c>
      <c r="Z29" s="69">
        <f t="shared" si="8"/>
        <v>0</v>
      </c>
    </row>
    <row r="30" spans="1:26" x14ac:dyDescent="0.2">
      <c r="A30" s="21">
        <v>22</v>
      </c>
      <c r="B30" s="28"/>
      <c r="C30" s="29"/>
      <c r="D30" s="53">
        <f t="shared" si="10"/>
        <v>0</v>
      </c>
      <c r="E30" s="54">
        <f>IF(N30="Male",((VLOOKUP($M30,'Smoothed Regression Coefficient'!$B$5:$F$32,2,0))+(VLOOKUP($M30,'Smoothed Regression Coefficient'!$B$5:$F$32,3,0)*'Adult Height Predictor (Team 1)'!$R30)+(VLOOKUP('Adult Height Predictor (Team 1)'!$M30,'Smoothed Regression Coefficient'!$B$5:$F$32,4,0)*'Adult Height Predictor (Team 1)'!$V30)+(VLOOKUP('Adult Height Predictor (Team 1)'!$M30,'Smoothed Regression Coefficient'!$B25:$F52,5,0)*'Adult Height Predictor (Team 1)'!Z30)),IF($N30="Female",((VLOOKUP($M30,'Smoothed Regression Coefficient'!$H$5:$L$32,2,0))+(VLOOKUP($M30,'Smoothed Regression Coefficient'!$H$5:$L$32,3,0)*'Adult Height Predictor (Team 1)'!$R30)+(VLOOKUP('Adult Height Predictor (Team 1)'!$M30,'Smoothed Regression Coefficient'!$H$5:$L$32,4,0)*'Adult Height Predictor (Team 1)'!$V30)+(VLOOKUP('Adult Height Predictor (Team 1)'!$M30,'Smoothed Regression Coefficient'!$H25:$L52,5,0)*'Adult Height Predictor (Team 1)'!Z30)),0))</f>
        <v>0</v>
      </c>
      <c r="F30" s="55">
        <f t="shared" si="0"/>
        <v>0</v>
      </c>
      <c r="G30" s="56">
        <f t="shared" si="1"/>
        <v>0</v>
      </c>
      <c r="H30" s="57">
        <f t="shared" si="2"/>
        <v>0</v>
      </c>
      <c r="I30" s="58" t="str">
        <f t="shared" si="3"/>
        <v/>
      </c>
      <c r="J30" s="30"/>
      <c r="K30" s="31"/>
      <c r="L30" s="66">
        <f t="shared" si="12"/>
        <v>0</v>
      </c>
      <c r="M30" s="66">
        <f t="shared" si="9"/>
        <v>0</v>
      </c>
      <c r="N30" s="32"/>
      <c r="O30" s="33"/>
      <c r="P30" s="33"/>
      <c r="Q30" s="66">
        <f t="shared" si="13"/>
        <v>0</v>
      </c>
      <c r="R30" s="66">
        <f t="shared" si="5"/>
        <v>0</v>
      </c>
      <c r="S30" s="33"/>
      <c r="T30" s="33"/>
      <c r="U30" s="66">
        <f t="shared" si="14"/>
        <v>0</v>
      </c>
      <c r="V30" s="66">
        <f t="shared" si="7"/>
        <v>0</v>
      </c>
      <c r="W30" s="33"/>
      <c r="X30" s="33"/>
      <c r="Y30" s="66">
        <f t="shared" si="11"/>
        <v>0</v>
      </c>
      <c r="Z30" s="69">
        <f t="shared" si="8"/>
        <v>0</v>
      </c>
    </row>
    <row r="31" spans="1:26" x14ac:dyDescent="0.2">
      <c r="A31" s="21">
        <v>23</v>
      </c>
      <c r="B31" s="28"/>
      <c r="C31" s="29"/>
      <c r="D31" s="53">
        <f t="shared" si="10"/>
        <v>0</v>
      </c>
      <c r="E31" s="54">
        <f>IF(N31="Male",((VLOOKUP($M31,'Smoothed Regression Coefficient'!$B$5:$F$32,2,0))+(VLOOKUP($M31,'Smoothed Regression Coefficient'!$B$5:$F$32,3,0)*'Adult Height Predictor (Team 1)'!$R31)+(VLOOKUP('Adult Height Predictor (Team 1)'!$M31,'Smoothed Regression Coefficient'!$B$5:$F$32,4,0)*'Adult Height Predictor (Team 1)'!$V31)+(VLOOKUP('Adult Height Predictor (Team 1)'!$M31,'Smoothed Regression Coefficient'!$B26:$F53,5,0)*'Adult Height Predictor (Team 1)'!Z31)),IF($N31="Female",((VLOOKUP($M31,'Smoothed Regression Coefficient'!$H$5:$L$32,2,0))+(VLOOKUP($M31,'Smoothed Regression Coefficient'!$H$5:$L$32,3,0)*'Adult Height Predictor (Team 1)'!$R31)+(VLOOKUP('Adult Height Predictor (Team 1)'!$M31,'Smoothed Regression Coefficient'!$H$5:$L$32,4,0)*'Adult Height Predictor (Team 1)'!$V31)+(VLOOKUP('Adult Height Predictor (Team 1)'!$M31,'Smoothed Regression Coefficient'!$H26:$L53,5,0)*'Adult Height Predictor (Team 1)'!Z31)),0))</f>
        <v>0</v>
      </c>
      <c r="F31" s="55">
        <f t="shared" si="0"/>
        <v>0</v>
      </c>
      <c r="G31" s="56">
        <f t="shared" si="1"/>
        <v>0</v>
      </c>
      <c r="H31" s="57">
        <f t="shared" si="2"/>
        <v>0</v>
      </c>
      <c r="I31" s="58" t="str">
        <f t="shared" si="3"/>
        <v/>
      </c>
      <c r="J31" s="30"/>
      <c r="K31" s="31"/>
      <c r="L31" s="66">
        <f t="shared" si="12"/>
        <v>0</v>
      </c>
      <c r="M31" s="66">
        <f t="shared" si="9"/>
        <v>0</v>
      </c>
      <c r="N31" s="32"/>
      <c r="O31" s="33"/>
      <c r="P31" s="33"/>
      <c r="Q31" s="66">
        <f t="shared" si="13"/>
        <v>0</v>
      </c>
      <c r="R31" s="66">
        <f t="shared" si="5"/>
        <v>0</v>
      </c>
      <c r="S31" s="33"/>
      <c r="T31" s="33"/>
      <c r="U31" s="66">
        <f t="shared" si="14"/>
        <v>0</v>
      </c>
      <c r="V31" s="66">
        <f t="shared" si="7"/>
        <v>0</v>
      </c>
      <c r="W31" s="33"/>
      <c r="X31" s="33"/>
      <c r="Y31" s="66">
        <f t="shared" si="11"/>
        <v>0</v>
      </c>
      <c r="Z31" s="69">
        <f t="shared" si="8"/>
        <v>0</v>
      </c>
    </row>
    <row r="32" spans="1:26" x14ac:dyDescent="0.2">
      <c r="A32" s="21">
        <v>24</v>
      </c>
      <c r="B32" s="28"/>
      <c r="C32" s="29"/>
      <c r="D32" s="53">
        <f t="shared" si="10"/>
        <v>0</v>
      </c>
      <c r="E32" s="54">
        <f>IF(N32="Male",((VLOOKUP($M32,'Smoothed Regression Coefficient'!$B$5:$F$32,2,0))+(VLOOKUP($M32,'Smoothed Regression Coefficient'!$B$5:$F$32,3,0)*'Adult Height Predictor (Team 1)'!$R32)+(VLOOKUP('Adult Height Predictor (Team 1)'!$M32,'Smoothed Regression Coefficient'!$B$5:$F$32,4,0)*'Adult Height Predictor (Team 1)'!$V32)+(VLOOKUP('Adult Height Predictor (Team 1)'!$M32,'Smoothed Regression Coefficient'!$B27:$F54,5,0)*'Adult Height Predictor (Team 1)'!Z32)),IF($N32="Female",((VLOOKUP($M32,'Smoothed Regression Coefficient'!$H$5:$L$32,2,0))+(VLOOKUP($M32,'Smoothed Regression Coefficient'!$H$5:$L$32,3,0)*'Adult Height Predictor (Team 1)'!$R32)+(VLOOKUP('Adult Height Predictor (Team 1)'!$M32,'Smoothed Regression Coefficient'!$H$5:$L$32,4,0)*'Adult Height Predictor (Team 1)'!$V32)+(VLOOKUP('Adult Height Predictor (Team 1)'!$M32,'Smoothed Regression Coefficient'!$H27:$L54,5,0)*'Adult Height Predictor (Team 1)'!Z32)),0))</f>
        <v>0</v>
      </c>
      <c r="F32" s="55">
        <f t="shared" si="0"/>
        <v>0</v>
      </c>
      <c r="G32" s="56">
        <f t="shared" si="1"/>
        <v>0</v>
      </c>
      <c r="H32" s="57">
        <f t="shared" si="2"/>
        <v>0</v>
      </c>
      <c r="I32" s="58" t="str">
        <f t="shared" si="3"/>
        <v/>
      </c>
      <c r="J32" s="30"/>
      <c r="K32" s="31"/>
      <c r="L32" s="66">
        <f t="shared" si="12"/>
        <v>0</v>
      </c>
      <c r="M32" s="66">
        <f t="shared" si="9"/>
        <v>0</v>
      </c>
      <c r="N32" s="32"/>
      <c r="O32" s="33"/>
      <c r="P32" s="33"/>
      <c r="Q32" s="66">
        <f t="shared" si="13"/>
        <v>0</v>
      </c>
      <c r="R32" s="66">
        <f t="shared" si="5"/>
        <v>0</v>
      </c>
      <c r="S32" s="33"/>
      <c r="T32" s="33"/>
      <c r="U32" s="66">
        <f t="shared" si="14"/>
        <v>0</v>
      </c>
      <c r="V32" s="66">
        <f t="shared" si="7"/>
        <v>0</v>
      </c>
      <c r="W32" s="33"/>
      <c r="X32" s="33"/>
      <c r="Y32" s="66">
        <f t="shared" si="11"/>
        <v>0</v>
      </c>
      <c r="Z32" s="69">
        <f t="shared" si="8"/>
        <v>0</v>
      </c>
    </row>
    <row r="33" spans="1:26" x14ac:dyDescent="0.2">
      <c r="A33" s="21">
        <v>25</v>
      </c>
      <c r="B33" s="28"/>
      <c r="C33" s="29"/>
      <c r="D33" s="53">
        <f t="shared" si="10"/>
        <v>0</v>
      </c>
      <c r="E33" s="54">
        <f>IF(N33="Male",((VLOOKUP($M33,'Smoothed Regression Coefficient'!$B$5:$F$32,2,0))+(VLOOKUP($M33,'Smoothed Regression Coefficient'!$B$5:$F$32,3,0)*'Adult Height Predictor (Team 1)'!$R33)+(VLOOKUP('Adult Height Predictor (Team 1)'!$M33,'Smoothed Regression Coefficient'!$B$5:$F$32,4,0)*'Adult Height Predictor (Team 1)'!$V33)+(VLOOKUP('Adult Height Predictor (Team 1)'!$M33,'Smoothed Regression Coefficient'!$B28:$F55,5,0)*'Adult Height Predictor (Team 1)'!Z33)),IF($N33="Female",((VLOOKUP($M33,'Smoothed Regression Coefficient'!$H$5:$L$32,2,0))+(VLOOKUP($M33,'Smoothed Regression Coefficient'!$H$5:$L$32,3,0)*'Adult Height Predictor (Team 1)'!$R33)+(VLOOKUP('Adult Height Predictor (Team 1)'!$M33,'Smoothed Regression Coefficient'!$H$5:$L$32,4,0)*'Adult Height Predictor (Team 1)'!$V33)+(VLOOKUP('Adult Height Predictor (Team 1)'!$M33,'Smoothed Regression Coefficient'!$H28:$L55,5,0)*'Adult Height Predictor (Team 1)'!Z33)),0))</f>
        <v>0</v>
      </c>
      <c r="F33" s="55">
        <f t="shared" si="0"/>
        <v>0</v>
      </c>
      <c r="G33" s="56">
        <f t="shared" si="1"/>
        <v>0</v>
      </c>
      <c r="H33" s="57">
        <f t="shared" si="2"/>
        <v>0</v>
      </c>
      <c r="I33" s="58" t="str">
        <f t="shared" si="3"/>
        <v/>
      </c>
      <c r="J33" s="30"/>
      <c r="K33" s="31"/>
      <c r="L33" s="66">
        <f t="shared" si="12"/>
        <v>0</v>
      </c>
      <c r="M33" s="66">
        <f t="shared" si="9"/>
        <v>0</v>
      </c>
      <c r="N33" s="32"/>
      <c r="O33" s="33"/>
      <c r="P33" s="33"/>
      <c r="Q33" s="66">
        <f t="shared" si="13"/>
        <v>0</v>
      </c>
      <c r="R33" s="66">
        <f t="shared" si="5"/>
        <v>0</v>
      </c>
      <c r="S33" s="33"/>
      <c r="T33" s="33"/>
      <c r="U33" s="66">
        <f t="shared" si="14"/>
        <v>0</v>
      </c>
      <c r="V33" s="66">
        <f t="shared" si="7"/>
        <v>0</v>
      </c>
      <c r="W33" s="33"/>
      <c r="X33" s="33"/>
      <c r="Y33" s="66">
        <f t="shared" si="11"/>
        <v>0</v>
      </c>
      <c r="Z33" s="69">
        <f t="shared" si="8"/>
        <v>0</v>
      </c>
    </row>
    <row r="34" spans="1:26" x14ac:dyDescent="0.2">
      <c r="A34" s="21">
        <v>26</v>
      </c>
      <c r="B34" s="28"/>
      <c r="C34" s="29"/>
      <c r="D34" s="53">
        <f t="shared" ref="D34:D38" si="15">CONVERT(E34,"in","cm")</f>
        <v>0</v>
      </c>
      <c r="E34" s="54">
        <f>IF(N34="Male",((VLOOKUP($M34,'Smoothed Regression Coefficient'!$B$5:$F$32,2,0))+(VLOOKUP($M34,'Smoothed Regression Coefficient'!$B$5:$F$32,3,0)*'Adult Height Predictor (Team 1)'!$R34)+(VLOOKUP('Adult Height Predictor (Team 1)'!$M34,'Smoothed Regression Coefficient'!$B$5:$F$32,4,0)*'Adult Height Predictor (Team 1)'!$V34)+(VLOOKUP('Adult Height Predictor (Team 1)'!$M34,'Smoothed Regression Coefficient'!$B29:$F56,5,0)*'Adult Height Predictor (Team 1)'!Z34)),IF($N34="Female",((VLOOKUP($M34,'Smoothed Regression Coefficient'!$H$5:$L$32,2,0))+(VLOOKUP($M34,'Smoothed Regression Coefficient'!$H$5:$L$32,3,0)*'Adult Height Predictor (Team 1)'!$R34)+(VLOOKUP('Adult Height Predictor (Team 1)'!$M34,'Smoothed Regression Coefficient'!$H$5:$L$32,4,0)*'Adult Height Predictor (Team 1)'!$V34)+(VLOOKUP('Adult Height Predictor (Team 1)'!$M34,'Smoothed Regression Coefficient'!$H29:$L56,5,0)*'Adult Height Predictor (Team 1)'!Z34)),0))</f>
        <v>0</v>
      </c>
      <c r="F34" s="55">
        <f t="shared" ref="F34:F38" si="16">E34/12</f>
        <v>0</v>
      </c>
      <c r="G34" s="56">
        <f t="shared" ref="G34:G38" si="17">IFERROR(Q34/D34,0)</f>
        <v>0</v>
      </c>
      <c r="H34" s="57">
        <f t="shared" ref="H34:H38" si="18">IFERROR(D34-Q34,0)</f>
        <v>0</v>
      </c>
      <c r="I34" s="58" t="str">
        <f t="shared" ref="I34:I38" si="19">IF(AND(G34&gt;0,G34&lt;0.85),"Pre-Pubertal",IF(AND(G34&gt;=0.85,G34&lt;0.9),"Early Pubertal",IF(AND(G34&gt;=0.9,G34&lt;0.95),"Mid-Pubertal",IF(G34&gt;=0.95,"Late Pubertal",""))))</f>
        <v/>
      </c>
      <c r="J34" s="30"/>
      <c r="K34" s="31"/>
      <c r="L34" s="66">
        <f t="shared" ref="L34:L38" si="20">YEARFRAC(K34,J34)</f>
        <v>0</v>
      </c>
      <c r="M34" s="66">
        <f t="shared" ref="M34:M38" si="21">MROUND(L34,0.5)</f>
        <v>0</v>
      </c>
      <c r="N34" s="32"/>
      <c r="O34" s="33"/>
      <c r="P34" s="33"/>
      <c r="Q34" s="66">
        <f t="shared" ref="Q34:Q38" si="22">IFERROR(AVERAGE(O34:P34),0)</f>
        <v>0</v>
      </c>
      <c r="R34" s="66">
        <f t="shared" ref="R34:R38" si="23">CONVERT(Q34,"cm","in")</f>
        <v>0</v>
      </c>
      <c r="S34" s="33"/>
      <c r="T34" s="33"/>
      <c r="U34" s="66">
        <f t="shared" ref="U34:U38" si="24">IFERROR(AVERAGE(S34:T34),0)</f>
        <v>0</v>
      </c>
      <c r="V34" s="66">
        <f t="shared" ref="V34:V38" si="25">CONVERT(U34,"cm","in")</f>
        <v>0</v>
      </c>
      <c r="W34" s="33"/>
      <c r="X34" s="33"/>
      <c r="Y34" s="66">
        <f t="shared" ref="Y34:Y38" si="26">(W34+X34)/2</f>
        <v>0</v>
      </c>
      <c r="Z34" s="69">
        <f t="shared" si="8"/>
        <v>0</v>
      </c>
    </row>
    <row r="35" spans="1:26" x14ac:dyDescent="0.2">
      <c r="A35" s="21">
        <v>27</v>
      </c>
      <c r="B35" s="28"/>
      <c r="C35" s="29"/>
      <c r="D35" s="53">
        <f t="shared" si="15"/>
        <v>0</v>
      </c>
      <c r="E35" s="54">
        <f>IF(N35="Male",((VLOOKUP($M35,'Smoothed Regression Coefficient'!$B$5:$F$32,2,0))+(VLOOKUP($M35,'Smoothed Regression Coefficient'!$B$5:$F$32,3,0)*'Adult Height Predictor (Team 1)'!$R35)+(VLOOKUP('Adult Height Predictor (Team 1)'!$M35,'Smoothed Regression Coefficient'!$B$5:$F$32,4,0)*'Adult Height Predictor (Team 1)'!$V35)+(VLOOKUP('Adult Height Predictor (Team 1)'!$M35,'Smoothed Regression Coefficient'!$B30:$F57,5,0)*'Adult Height Predictor (Team 1)'!Z35)),IF($N35="Female",((VLOOKUP($M35,'Smoothed Regression Coefficient'!$H$5:$L$32,2,0))+(VLOOKUP($M35,'Smoothed Regression Coefficient'!$H$5:$L$32,3,0)*'Adult Height Predictor (Team 1)'!$R35)+(VLOOKUP('Adult Height Predictor (Team 1)'!$M35,'Smoothed Regression Coefficient'!$H$5:$L$32,4,0)*'Adult Height Predictor (Team 1)'!$V35)+(VLOOKUP('Adult Height Predictor (Team 1)'!$M35,'Smoothed Regression Coefficient'!$H30:$L57,5,0)*'Adult Height Predictor (Team 1)'!Z35)),0))</f>
        <v>0</v>
      </c>
      <c r="F35" s="55">
        <f t="shared" si="16"/>
        <v>0</v>
      </c>
      <c r="G35" s="56">
        <f t="shared" si="17"/>
        <v>0</v>
      </c>
      <c r="H35" s="57">
        <f t="shared" si="18"/>
        <v>0</v>
      </c>
      <c r="I35" s="58" t="str">
        <f t="shared" si="19"/>
        <v/>
      </c>
      <c r="J35" s="30"/>
      <c r="K35" s="31"/>
      <c r="L35" s="66">
        <f t="shared" si="20"/>
        <v>0</v>
      </c>
      <c r="M35" s="66">
        <f t="shared" si="21"/>
        <v>0</v>
      </c>
      <c r="N35" s="32"/>
      <c r="O35" s="33"/>
      <c r="P35" s="33"/>
      <c r="Q35" s="66">
        <f t="shared" si="22"/>
        <v>0</v>
      </c>
      <c r="R35" s="66">
        <f t="shared" si="23"/>
        <v>0</v>
      </c>
      <c r="S35" s="33"/>
      <c r="T35" s="33"/>
      <c r="U35" s="66">
        <f t="shared" si="24"/>
        <v>0</v>
      </c>
      <c r="V35" s="66">
        <f t="shared" si="25"/>
        <v>0</v>
      </c>
      <c r="W35" s="33"/>
      <c r="X35" s="33"/>
      <c r="Y35" s="66">
        <f t="shared" si="26"/>
        <v>0</v>
      </c>
      <c r="Z35" s="69">
        <f t="shared" si="8"/>
        <v>0</v>
      </c>
    </row>
    <row r="36" spans="1:26" x14ac:dyDescent="0.2">
      <c r="A36" s="21">
        <v>28</v>
      </c>
      <c r="B36" s="28"/>
      <c r="C36" s="29"/>
      <c r="D36" s="53">
        <f t="shared" si="15"/>
        <v>0</v>
      </c>
      <c r="E36" s="54">
        <f>IF(N36="Male",((VLOOKUP($M36,'Smoothed Regression Coefficient'!$B$5:$F$32,2,0))+(VLOOKUP($M36,'Smoothed Regression Coefficient'!$B$5:$F$32,3,0)*'Adult Height Predictor (Team 1)'!$R36)+(VLOOKUP('Adult Height Predictor (Team 1)'!$M36,'Smoothed Regression Coefficient'!$B$5:$F$32,4,0)*'Adult Height Predictor (Team 1)'!$V36)+(VLOOKUP('Adult Height Predictor (Team 1)'!$M36,'Smoothed Regression Coefficient'!$B31:$F58,5,0)*'Adult Height Predictor (Team 1)'!Z36)),IF($N36="Female",((VLOOKUP($M36,'Smoothed Regression Coefficient'!$H$5:$L$32,2,0))+(VLOOKUP($M36,'Smoothed Regression Coefficient'!$H$5:$L$32,3,0)*'Adult Height Predictor (Team 1)'!$R36)+(VLOOKUP('Adult Height Predictor (Team 1)'!$M36,'Smoothed Regression Coefficient'!$H$5:$L$32,4,0)*'Adult Height Predictor (Team 1)'!$V36)+(VLOOKUP('Adult Height Predictor (Team 1)'!$M36,'Smoothed Regression Coefficient'!$H31:$L58,5,0)*'Adult Height Predictor (Team 1)'!Z36)),0))</f>
        <v>0</v>
      </c>
      <c r="F36" s="55">
        <f t="shared" si="16"/>
        <v>0</v>
      </c>
      <c r="G36" s="56">
        <f t="shared" si="17"/>
        <v>0</v>
      </c>
      <c r="H36" s="57">
        <f t="shared" si="18"/>
        <v>0</v>
      </c>
      <c r="I36" s="58" t="str">
        <f t="shared" si="19"/>
        <v/>
      </c>
      <c r="J36" s="30"/>
      <c r="K36" s="31"/>
      <c r="L36" s="66">
        <f t="shared" si="20"/>
        <v>0</v>
      </c>
      <c r="M36" s="66">
        <f t="shared" si="21"/>
        <v>0</v>
      </c>
      <c r="N36" s="32"/>
      <c r="O36" s="33"/>
      <c r="P36" s="33"/>
      <c r="Q36" s="66">
        <f t="shared" si="22"/>
        <v>0</v>
      </c>
      <c r="R36" s="66">
        <f t="shared" si="23"/>
        <v>0</v>
      </c>
      <c r="S36" s="33"/>
      <c r="T36" s="33"/>
      <c r="U36" s="66">
        <f t="shared" si="24"/>
        <v>0</v>
      </c>
      <c r="V36" s="66">
        <f t="shared" si="25"/>
        <v>0</v>
      </c>
      <c r="W36" s="33"/>
      <c r="X36" s="33"/>
      <c r="Y36" s="66">
        <f t="shared" si="26"/>
        <v>0</v>
      </c>
      <c r="Z36" s="69">
        <f t="shared" si="8"/>
        <v>0</v>
      </c>
    </row>
    <row r="37" spans="1:26" x14ac:dyDescent="0.2">
      <c r="A37" s="21">
        <v>29</v>
      </c>
      <c r="B37" s="28"/>
      <c r="C37" s="29"/>
      <c r="D37" s="53">
        <f t="shared" si="15"/>
        <v>0</v>
      </c>
      <c r="E37" s="54">
        <f>IF(N37="Male",((VLOOKUP($M37,'Smoothed Regression Coefficient'!$B$5:$F$32,2,0))+(VLOOKUP($M37,'Smoothed Regression Coefficient'!$B$5:$F$32,3,0)*'Adult Height Predictor (Team 1)'!$R37)+(VLOOKUP('Adult Height Predictor (Team 1)'!$M37,'Smoothed Regression Coefficient'!$B$5:$F$32,4,0)*'Adult Height Predictor (Team 1)'!$V37)+(VLOOKUP('Adult Height Predictor (Team 1)'!$M37,'Smoothed Regression Coefficient'!$B32:$F59,5,0)*'Adult Height Predictor (Team 1)'!Z37)),IF($N37="Female",((VLOOKUP($M37,'Smoothed Regression Coefficient'!$H$5:$L$32,2,0))+(VLOOKUP($M37,'Smoothed Regression Coefficient'!$H$5:$L$32,3,0)*'Adult Height Predictor (Team 1)'!$R37)+(VLOOKUP('Adult Height Predictor (Team 1)'!$M37,'Smoothed Regression Coefficient'!$H$5:$L$32,4,0)*'Adult Height Predictor (Team 1)'!$V37)+(VLOOKUP('Adult Height Predictor (Team 1)'!$M37,'Smoothed Regression Coefficient'!$H32:$L59,5,0)*'Adult Height Predictor (Team 1)'!Z37)),0))</f>
        <v>0</v>
      </c>
      <c r="F37" s="55">
        <f t="shared" si="16"/>
        <v>0</v>
      </c>
      <c r="G37" s="56">
        <f t="shared" si="17"/>
        <v>0</v>
      </c>
      <c r="H37" s="57">
        <f t="shared" si="18"/>
        <v>0</v>
      </c>
      <c r="I37" s="58" t="str">
        <f t="shared" si="19"/>
        <v/>
      </c>
      <c r="J37" s="30"/>
      <c r="K37" s="31"/>
      <c r="L37" s="66">
        <f t="shared" si="20"/>
        <v>0</v>
      </c>
      <c r="M37" s="66">
        <f t="shared" si="21"/>
        <v>0</v>
      </c>
      <c r="N37" s="32"/>
      <c r="O37" s="33"/>
      <c r="P37" s="33"/>
      <c r="Q37" s="66">
        <f t="shared" si="22"/>
        <v>0</v>
      </c>
      <c r="R37" s="66">
        <f t="shared" si="23"/>
        <v>0</v>
      </c>
      <c r="S37" s="33"/>
      <c r="T37" s="33"/>
      <c r="U37" s="66">
        <f t="shared" si="24"/>
        <v>0</v>
      </c>
      <c r="V37" s="66">
        <f t="shared" si="25"/>
        <v>0</v>
      </c>
      <c r="W37" s="33"/>
      <c r="X37" s="33"/>
      <c r="Y37" s="66">
        <f t="shared" si="26"/>
        <v>0</v>
      </c>
      <c r="Z37" s="69">
        <f t="shared" si="8"/>
        <v>0</v>
      </c>
    </row>
    <row r="38" spans="1:26" ht="13.5" thickBot="1" x14ac:dyDescent="0.25">
      <c r="A38" s="21">
        <v>30</v>
      </c>
      <c r="B38" s="34"/>
      <c r="C38" s="35"/>
      <c r="D38" s="59">
        <f t="shared" si="15"/>
        <v>0</v>
      </c>
      <c r="E38" s="60">
        <f>IF(N38="Male",((VLOOKUP($M38,'Smoothed Regression Coefficient'!$B$5:$F$32,2,0))+(VLOOKUP($M38,'Smoothed Regression Coefficient'!$B$5:$F$32,3,0)*'Adult Height Predictor (Team 1)'!$R38)+(VLOOKUP('Adult Height Predictor (Team 1)'!$M38,'Smoothed Regression Coefficient'!$B$5:$F$32,4,0)*'Adult Height Predictor (Team 1)'!$V38)+(VLOOKUP('Adult Height Predictor (Team 1)'!$M38,'Smoothed Regression Coefficient'!$B33:$F60,5,0)*'Adult Height Predictor (Team 1)'!Z38)),IF($N38="Female",((VLOOKUP($M38,'Smoothed Regression Coefficient'!$H$5:$L$32,2,0))+(VLOOKUP($M38,'Smoothed Regression Coefficient'!$H$5:$L$32,3,0)*'Adult Height Predictor (Team 1)'!$R38)+(VLOOKUP('Adult Height Predictor (Team 1)'!$M38,'Smoothed Regression Coefficient'!$H$5:$L$32,4,0)*'Adult Height Predictor (Team 1)'!$V38)+(VLOOKUP('Adult Height Predictor (Team 1)'!$M38,'Smoothed Regression Coefficient'!$H33:$L60,5,0)*'Adult Height Predictor (Team 1)'!Z38)),0))</f>
        <v>0</v>
      </c>
      <c r="F38" s="61">
        <f t="shared" si="16"/>
        <v>0</v>
      </c>
      <c r="G38" s="62">
        <f t="shared" si="17"/>
        <v>0</v>
      </c>
      <c r="H38" s="63">
        <f t="shared" si="18"/>
        <v>0</v>
      </c>
      <c r="I38" s="64" t="str">
        <f t="shared" si="19"/>
        <v/>
      </c>
      <c r="J38" s="36"/>
      <c r="K38" s="37"/>
      <c r="L38" s="67">
        <f t="shared" si="20"/>
        <v>0</v>
      </c>
      <c r="M38" s="67">
        <f t="shared" si="21"/>
        <v>0</v>
      </c>
      <c r="N38" s="38"/>
      <c r="O38" s="39"/>
      <c r="P38" s="39"/>
      <c r="Q38" s="67">
        <f t="shared" si="22"/>
        <v>0</v>
      </c>
      <c r="R38" s="67">
        <f t="shared" si="23"/>
        <v>0</v>
      </c>
      <c r="S38" s="39"/>
      <c r="T38" s="39"/>
      <c r="U38" s="67">
        <f t="shared" si="24"/>
        <v>0</v>
      </c>
      <c r="V38" s="67">
        <f t="shared" si="25"/>
        <v>0</v>
      </c>
      <c r="W38" s="39"/>
      <c r="X38" s="39"/>
      <c r="Y38" s="67">
        <f t="shared" si="26"/>
        <v>0</v>
      </c>
      <c r="Z38" s="70">
        <f t="shared" si="8"/>
        <v>0</v>
      </c>
    </row>
  </sheetData>
  <sheetProtection algorithmName="SHA-512" hashValue="SP9hYWdZIstS/S9uVViv0d4pBujLJb7x11OliWMWswMQ1KBQl+Mn3ygxOrFYUpl07Gg2k7OFKPA8YaOoCORcUQ==" saltValue="hTdFcoGy/mzkkJXU8RQLNw==" spinCount="100000" sheet="1" objects="1" scenarios="1"/>
  <mergeCells count="3">
    <mergeCell ref="D6:J7"/>
    <mergeCell ref="K6:Z7"/>
    <mergeCell ref="D3:J3"/>
  </mergeCells>
  <hyperlinks>
    <hyperlink ref="D3" r:id="rId1"/>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'Smoothed Regression Coefficient'!$N$6:$N$7</xm:f>
          </x14:formula1>
          <xm:sqref>N9:N38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zoomScale="80" zoomScaleNormal="80" workbookViewId="0">
      <selection activeCell="F21" sqref="F21"/>
    </sheetView>
  </sheetViews>
  <sheetFormatPr baseColWidth="10" defaultColWidth="9.140625" defaultRowHeight="15" x14ac:dyDescent="0.25"/>
  <cols>
    <col min="1" max="1" width="4.7109375" style="13" customWidth="1"/>
    <col min="2" max="6" width="14.7109375" style="13" customWidth="1"/>
    <col min="7" max="7" width="9.140625" style="13"/>
    <col min="8" max="12" width="14.7109375" style="13" customWidth="1"/>
    <col min="13" max="16384" width="9.140625" style="13"/>
  </cols>
  <sheetData>
    <row r="1" spans="1:20" ht="15.75" thickBot="1" x14ac:dyDescent="0.3"/>
    <row r="2" spans="1:20" x14ac:dyDescent="0.25">
      <c r="B2" s="100" t="s">
        <v>40</v>
      </c>
      <c r="C2" s="101"/>
      <c r="D2" s="101"/>
      <c r="E2" s="101"/>
      <c r="F2" s="102"/>
      <c r="H2" s="100" t="s">
        <v>41</v>
      </c>
      <c r="I2" s="101"/>
      <c r="J2" s="101"/>
      <c r="K2" s="101"/>
      <c r="L2" s="102"/>
    </row>
    <row r="3" spans="1:20" ht="15.75" thickBot="1" x14ac:dyDescent="0.3">
      <c r="B3" s="103"/>
      <c r="C3" s="104"/>
      <c r="D3" s="104"/>
      <c r="E3" s="104"/>
      <c r="F3" s="105"/>
      <c r="H3" s="103"/>
      <c r="I3" s="104"/>
      <c r="J3" s="104"/>
      <c r="K3" s="104"/>
      <c r="L3" s="105"/>
    </row>
    <row r="4" spans="1:20" ht="39.75" customHeight="1" x14ac:dyDescent="0.25">
      <c r="A4" s="15"/>
      <c r="B4" s="5" t="s">
        <v>50</v>
      </c>
      <c r="C4" s="1" t="s">
        <v>21</v>
      </c>
      <c r="D4" s="2" t="s">
        <v>22</v>
      </c>
      <c r="E4" s="3" t="s">
        <v>23</v>
      </c>
      <c r="F4" s="4" t="s">
        <v>24</v>
      </c>
      <c r="G4" s="15"/>
      <c r="H4" s="5" t="s">
        <v>50</v>
      </c>
      <c r="I4" s="1" t="s">
        <v>21</v>
      </c>
      <c r="J4" s="2" t="s">
        <v>22</v>
      </c>
      <c r="K4" s="3" t="s">
        <v>23</v>
      </c>
      <c r="L4" s="4" t="s">
        <v>24</v>
      </c>
    </row>
    <row r="5" spans="1:20" x14ac:dyDescent="0.25">
      <c r="A5" s="15"/>
      <c r="B5" s="6">
        <v>4</v>
      </c>
      <c r="C5" s="7">
        <v>-10.2567</v>
      </c>
      <c r="D5" s="7">
        <v>1.2381200000000001</v>
      </c>
      <c r="E5" s="7">
        <v>-8.7235000000000004E-3</v>
      </c>
      <c r="F5" s="8">
        <v>0.50285999999999997</v>
      </c>
      <c r="G5" s="15"/>
      <c r="H5" s="6">
        <v>4</v>
      </c>
      <c r="I5" s="7">
        <v>-8.1325000000000003</v>
      </c>
      <c r="J5" s="7">
        <v>1.2476799999999999</v>
      </c>
      <c r="K5" s="7">
        <v>-1.9435000000000001E-2</v>
      </c>
      <c r="L5" s="8">
        <v>0.44774000000000003</v>
      </c>
      <c r="N5" s="14" t="s">
        <v>30</v>
      </c>
    </row>
    <row r="6" spans="1:20" x14ac:dyDescent="0.25">
      <c r="A6" s="15"/>
      <c r="B6" s="6">
        <v>4.5</v>
      </c>
      <c r="C6" s="7">
        <v>-10.718999999999999</v>
      </c>
      <c r="D6" s="7">
        <v>1.15964</v>
      </c>
      <c r="E6" s="7">
        <v>-7.4453999999999996E-3</v>
      </c>
      <c r="F6" s="8">
        <v>0.52886999999999995</v>
      </c>
      <c r="G6" s="15"/>
      <c r="H6" s="6">
        <v>4.5</v>
      </c>
      <c r="I6" s="7">
        <v>-6.4765600000000001</v>
      </c>
      <c r="J6" s="7">
        <v>1.22177</v>
      </c>
      <c r="K6" s="7">
        <v>-1.8519000000000001E-2</v>
      </c>
      <c r="L6" s="8">
        <v>0.41381000000000001</v>
      </c>
      <c r="N6" s="13" t="s">
        <v>29</v>
      </c>
    </row>
    <row r="7" spans="1:20" x14ac:dyDescent="0.25">
      <c r="A7" s="15"/>
      <c r="B7" s="6">
        <v>5</v>
      </c>
      <c r="C7" s="7">
        <v>-11.0213</v>
      </c>
      <c r="D7" s="7">
        <v>1.1067400000000001</v>
      </c>
      <c r="E7" s="7">
        <v>6.4777999999999997E-3</v>
      </c>
      <c r="F7" s="8">
        <v>0.53918999999999995</v>
      </c>
      <c r="G7" s="15"/>
      <c r="H7" s="6">
        <v>5</v>
      </c>
      <c r="I7" s="7">
        <v>-5.1358199999999998</v>
      </c>
      <c r="J7" s="7">
        <v>1.1993199999999999</v>
      </c>
      <c r="K7" s="7">
        <v>-1.753E-2</v>
      </c>
      <c r="L7" s="8">
        <v>0.38467000000000001</v>
      </c>
      <c r="N7" s="13" t="s">
        <v>31</v>
      </c>
    </row>
    <row r="8" spans="1:20" x14ac:dyDescent="0.25">
      <c r="A8" s="15"/>
      <c r="B8" s="6">
        <v>5.5</v>
      </c>
      <c r="C8" s="7">
        <v>-11.1556</v>
      </c>
      <c r="D8" s="7">
        <v>1.0748</v>
      </c>
      <c r="E8" s="7">
        <v>-5.7759999999999999E-3</v>
      </c>
      <c r="F8" s="8">
        <v>0.53691</v>
      </c>
      <c r="G8" s="15"/>
      <c r="H8" s="6">
        <v>5.5</v>
      </c>
      <c r="I8" s="7">
        <v>-4.1379099999999998</v>
      </c>
      <c r="J8" s="7">
        <v>1.1788000000000001</v>
      </c>
      <c r="K8" s="7">
        <v>-1.6483999999999999E-2</v>
      </c>
      <c r="L8" s="8">
        <v>0.36038999999999999</v>
      </c>
    </row>
    <row r="9" spans="1:20" x14ac:dyDescent="0.25">
      <c r="A9" s="15"/>
      <c r="B9" s="6">
        <v>6</v>
      </c>
      <c r="C9" s="7">
        <v>-11.113799999999999</v>
      </c>
      <c r="D9" s="7">
        <v>1.0592299999999999</v>
      </c>
      <c r="E9" s="7">
        <v>-5.2947000000000003E-3</v>
      </c>
      <c r="F9" s="8">
        <v>0.52512999999999999</v>
      </c>
      <c r="G9" s="15"/>
      <c r="H9" s="6">
        <v>6</v>
      </c>
      <c r="I9" s="7">
        <v>-3.5103900000000001</v>
      </c>
      <c r="J9" s="7">
        <v>1.15866</v>
      </c>
      <c r="K9" s="7">
        <v>-1.54E-2</v>
      </c>
      <c r="L9" s="8">
        <v>0.34105000000000002</v>
      </c>
    </row>
    <row r="10" spans="1:20" x14ac:dyDescent="0.25">
      <c r="A10" s="15"/>
      <c r="B10" s="6">
        <v>6.5</v>
      </c>
      <c r="C10" s="7">
        <v>-11.0221</v>
      </c>
      <c r="D10" s="7">
        <v>1.05542</v>
      </c>
      <c r="E10" s="7">
        <v>-4.9892000000000001E-3</v>
      </c>
      <c r="F10" s="8">
        <v>0.50692000000000004</v>
      </c>
      <c r="G10" s="15"/>
      <c r="H10" s="6">
        <v>6.5</v>
      </c>
      <c r="I10" s="7">
        <v>-3.1432199999999999</v>
      </c>
      <c r="J10" s="7">
        <v>1.13737</v>
      </c>
      <c r="K10" s="7">
        <v>-1.4293999999999999E-2</v>
      </c>
      <c r="L10" s="8">
        <v>0.32672000000000001</v>
      </c>
      <c r="N10" s="14" t="s">
        <v>37</v>
      </c>
    </row>
    <row r="11" spans="1:20" x14ac:dyDescent="0.25">
      <c r="A11" s="15"/>
      <c r="B11" s="6">
        <v>7</v>
      </c>
      <c r="C11" s="7">
        <v>-10.9984</v>
      </c>
      <c r="D11" s="7">
        <v>1.05877</v>
      </c>
      <c r="E11" s="7">
        <v>-4.8143999999999999E-3</v>
      </c>
      <c r="F11" s="8">
        <v>0.48537999999999998</v>
      </c>
      <c r="G11" s="15"/>
      <c r="H11" s="6">
        <v>7</v>
      </c>
      <c r="I11" s="7">
        <v>-2.8764500000000002</v>
      </c>
      <c r="J11" s="7">
        <v>1.1134200000000001</v>
      </c>
      <c r="K11" s="7">
        <v>-1.3184E-2</v>
      </c>
      <c r="L11" s="8">
        <v>0.31747999999999998</v>
      </c>
    </row>
    <row r="12" spans="1:20" x14ac:dyDescent="0.25">
      <c r="A12" s="15"/>
      <c r="B12" s="6">
        <v>7.5</v>
      </c>
      <c r="C12" s="7">
        <v>-11.0214</v>
      </c>
      <c r="D12" s="7">
        <v>1.06467</v>
      </c>
      <c r="E12" s="7">
        <v>-4.7255999999999999E-2</v>
      </c>
      <c r="F12" s="8">
        <v>0.46361000000000002</v>
      </c>
      <c r="G12" s="15"/>
      <c r="H12" s="6">
        <v>7.5</v>
      </c>
      <c r="I12" s="7">
        <v>-2.6629100000000001</v>
      </c>
      <c r="J12" s="7">
        <v>1.08525</v>
      </c>
      <c r="K12" s="7">
        <v>-1.2086E-2</v>
      </c>
      <c r="L12" s="8">
        <v>0.31340000000000001</v>
      </c>
      <c r="M12" s="13">
        <v>1</v>
      </c>
      <c r="N12" s="90" t="s">
        <v>38</v>
      </c>
      <c r="O12" s="91"/>
      <c r="P12" s="91"/>
      <c r="Q12" s="91"/>
      <c r="R12" s="91"/>
      <c r="S12" s="91"/>
      <c r="T12" s="92"/>
    </row>
    <row r="13" spans="1:20" x14ac:dyDescent="0.25">
      <c r="A13" s="15"/>
      <c r="B13" s="6">
        <v>8</v>
      </c>
      <c r="C13" s="7">
        <v>-11.069599999999999</v>
      </c>
      <c r="D13" s="7">
        <v>1.06853</v>
      </c>
      <c r="E13" s="7">
        <v>-4.6778000000000002E-3</v>
      </c>
      <c r="F13" s="8">
        <v>0.44468999999999997</v>
      </c>
      <c r="G13" s="15"/>
      <c r="H13" s="6">
        <v>8</v>
      </c>
      <c r="I13" s="7">
        <v>-2.4555899999999999</v>
      </c>
      <c r="J13" s="7">
        <v>1.05135</v>
      </c>
      <c r="K13" s="7">
        <v>-1.1018999999999999E-2</v>
      </c>
      <c r="L13" s="8">
        <v>0.31457000000000002</v>
      </c>
      <c r="N13" s="93"/>
      <c r="O13" s="94"/>
      <c r="P13" s="94"/>
      <c r="Q13" s="94"/>
      <c r="R13" s="94"/>
      <c r="S13" s="94"/>
      <c r="T13" s="95"/>
    </row>
    <row r="14" spans="1:20" x14ac:dyDescent="0.25">
      <c r="A14" s="15"/>
      <c r="B14" s="6">
        <v>8.5</v>
      </c>
      <c r="C14" s="7">
        <v>-11.122</v>
      </c>
      <c r="D14" s="7">
        <v>1.06572</v>
      </c>
      <c r="E14" s="7">
        <v>-4.6261000000000002E-3</v>
      </c>
      <c r="F14" s="8">
        <v>0.43170999999999998</v>
      </c>
      <c r="G14" s="15"/>
      <c r="H14" s="6">
        <v>8.5</v>
      </c>
      <c r="I14" s="7">
        <v>-2.2072799999999999</v>
      </c>
      <c r="J14" s="7">
        <v>1.0101800000000001</v>
      </c>
      <c r="K14" s="7">
        <v>-9.9989999999999992E-3</v>
      </c>
      <c r="L14" s="8">
        <v>0.32105</v>
      </c>
      <c r="N14" s="93"/>
      <c r="O14" s="94"/>
      <c r="P14" s="94"/>
      <c r="Q14" s="94"/>
      <c r="R14" s="94"/>
      <c r="S14" s="94"/>
      <c r="T14" s="95"/>
    </row>
    <row r="15" spans="1:20" x14ac:dyDescent="0.25">
      <c r="A15" s="15"/>
      <c r="B15" s="6">
        <v>9</v>
      </c>
      <c r="C15" s="7">
        <v>-11.1571</v>
      </c>
      <c r="D15" s="7">
        <v>1.05166</v>
      </c>
      <c r="E15" s="7">
        <v>-4.5254000000000003E-2</v>
      </c>
      <c r="F15" s="8">
        <v>0.42775999999999997</v>
      </c>
      <c r="G15" s="15"/>
      <c r="H15" s="6">
        <v>9</v>
      </c>
      <c r="I15" s="7">
        <v>-1.8709800000000001</v>
      </c>
      <c r="J15" s="7">
        <v>0.96020000000000005</v>
      </c>
      <c r="K15" s="7">
        <v>-9.044E-3</v>
      </c>
      <c r="L15" s="8">
        <v>0.33290999999999998</v>
      </c>
      <c r="N15" s="93"/>
      <c r="O15" s="94"/>
      <c r="P15" s="94"/>
      <c r="Q15" s="94"/>
      <c r="R15" s="94"/>
      <c r="S15" s="94"/>
      <c r="T15" s="95"/>
    </row>
    <row r="16" spans="1:20" x14ac:dyDescent="0.25">
      <c r="A16" s="15"/>
      <c r="B16" s="6">
        <v>9.5</v>
      </c>
      <c r="C16" s="7">
        <v>-11.140499999999999</v>
      </c>
      <c r="D16" s="7">
        <v>1.0217400000000001</v>
      </c>
      <c r="E16" s="7">
        <v>-4.3311000000000001E-3</v>
      </c>
      <c r="F16" s="8">
        <v>0.43592999999999998</v>
      </c>
      <c r="G16" s="15"/>
      <c r="H16" s="6">
        <v>9.5</v>
      </c>
      <c r="I16" s="7">
        <v>-1.0632999999999999</v>
      </c>
      <c r="J16" s="7">
        <v>0.89988999999999997</v>
      </c>
      <c r="K16" s="7">
        <v>-8.1709999999999994E-3</v>
      </c>
      <c r="L16" s="8">
        <v>0.35025000000000001</v>
      </c>
      <c r="N16" s="96"/>
      <c r="O16" s="97"/>
      <c r="P16" s="97"/>
      <c r="Q16" s="97"/>
      <c r="R16" s="97"/>
      <c r="S16" s="97"/>
      <c r="T16" s="98"/>
    </row>
    <row r="17" spans="1:20" ht="15" customHeight="1" x14ac:dyDescent="0.25">
      <c r="A17" s="15"/>
      <c r="B17" s="6">
        <v>10</v>
      </c>
      <c r="C17" s="7">
        <v>-11.038</v>
      </c>
      <c r="D17" s="7">
        <v>0.97135000000000005</v>
      </c>
      <c r="E17" s="7">
        <v>-3.9981000000000001E-3</v>
      </c>
      <c r="F17" s="8">
        <v>0.45932000000000001</v>
      </c>
      <c r="G17" s="15"/>
      <c r="H17" s="6">
        <v>10</v>
      </c>
      <c r="I17" s="7">
        <v>0.33467999999999998</v>
      </c>
      <c r="J17" s="7">
        <v>0.82770999999999995</v>
      </c>
      <c r="K17" s="7">
        <v>-7.3969999999999999E-3</v>
      </c>
      <c r="L17" s="8">
        <v>0.37312000000000001</v>
      </c>
    </row>
    <row r="18" spans="1:20" x14ac:dyDescent="0.25">
      <c r="A18" s="15"/>
      <c r="B18" s="6">
        <v>10.5</v>
      </c>
      <c r="C18" s="7">
        <v>-10.8286</v>
      </c>
      <c r="D18" s="7">
        <v>0.89588999999999996</v>
      </c>
      <c r="E18" s="7">
        <v>-3.4813999999999999E-3</v>
      </c>
      <c r="F18" s="8">
        <v>0.50100999999999996</v>
      </c>
      <c r="G18" s="15"/>
      <c r="H18" s="6">
        <v>10.5</v>
      </c>
      <c r="I18" s="7">
        <v>1.97366</v>
      </c>
      <c r="J18" s="7">
        <v>0.74212999999999996</v>
      </c>
      <c r="K18" s="7">
        <v>-6.7390000000000002E-3</v>
      </c>
      <c r="L18" s="8">
        <v>0.40161000000000002</v>
      </c>
      <c r="M18" s="13">
        <v>2</v>
      </c>
      <c r="N18" s="90" t="s">
        <v>39</v>
      </c>
      <c r="O18" s="91"/>
      <c r="P18" s="91"/>
      <c r="Q18" s="91"/>
      <c r="R18" s="91"/>
      <c r="S18" s="91"/>
      <c r="T18" s="92"/>
    </row>
    <row r="19" spans="1:20" x14ac:dyDescent="0.25">
      <c r="A19" s="15"/>
      <c r="B19" s="6">
        <v>11</v>
      </c>
      <c r="C19" s="7">
        <v>-10.4917</v>
      </c>
      <c r="D19" s="7">
        <v>0.81238999999999995</v>
      </c>
      <c r="E19" s="7">
        <v>-2.905E-3</v>
      </c>
      <c r="F19" s="8">
        <v>0.54781000000000002</v>
      </c>
      <c r="G19" s="15"/>
      <c r="H19" s="6">
        <v>11</v>
      </c>
      <c r="I19" s="7">
        <v>3.5043600000000001</v>
      </c>
      <c r="J19" s="7">
        <v>0.67173000000000005</v>
      </c>
      <c r="K19" s="7">
        <v>-6.136E-3</v>
      </c>
      <c r="L19" s="8">
        <v>0.42042000000000002</v>
      </c>
      <c r="N19" s="93"/>
      <c r="O19" s="94"/>
      <c r="P19" s="94"/>
      <c r="Q19" s="94"/>
      <c r="R19" s="94"/>
      <c r="S19" s="94"/>
      <c r="T19" s="95"/>
    </row>
    <row r="20" spans="1:20" x14ac:dyDescent="0.25">
      <c r="A20" s="15"/>
      <c r="B20" s="6">
        <v>11.5</v>
      </c>
      <c r="C20" s="7">
        <v>-10.006500000000001</v>
      </c>
      <c r="D20" s="7">
        <v>0.74134</v>
      </c>
      <c r="E20" s="7">
        <v>-2.4166999999999999E-3</v>
      </c>
      <c r="F20" s="8">
        <v>0.58409</v>
      </c>
      <c r="G20" s="15"/>
      <c r="H20" s="6">
        <v>11.5</v>
      </c>
      <c r="I20" s="7">
        <v>4.5774699999999999</v>
      </c>
      <c r="J20" s="7">
        <v>0.64149999999999996</v>
      </c>
      <c r="K20" s="7">
        <v>-5.5180000000000003E-3</v>
      </c>
      <c r="L20" s="8">
        <v>0.41686000000000001</v>
      </c>
      <c r="N20" s="93"/>
      <c r="O20" s="94"/>
      <c r="P20" s="94"/>
      <c r="Q20" s="94"/>
      <c r="R20" s="94"/>
      <c r="S20" s="94"/>
      <c r="T20" s="95"/>
    </row>
    <row r="21" spans="1:20" x14ac:dyDescent="0.25">
      <c r="A21" s="15"/>
      <c r="B21" s="6">
        <v>12</v>
      </c>
      <c r="C21" s="7">
        <v>-9.3521999999999998</v>
      </c>
      <c r="D21" s="7">
        <v>0.68325000000000002</v>
      </c>
      <c r="E21" s="7">
        <v>-2.0076E-3</v>
      </c>
      <c r="F21" s="8">
        <v>0.60926999999999998</v>
      </c>
      <c r="G21" s="15"/>
      <c r="H21" s="6">
        <v>12</v>
      </c>
      <c r="I21" s="7">
        <v>4.8436500000000002</v>
      </c>
      <c r="J21" s="7">
        <v>0.64451999999999998</v>
      </c>
      <c r="K21" s="7">
        <v>-4.8939999999999999E-3</v>
      </c>
      <c r="L21" s="8">
        <v>0.39489999999999997</v>
      </c>
      <c r="N21" s="93"/>
      <c r="O21" s="94"/>
      <c r="P21" s="94"/>
      <c r="Q21" s="94"/>
      <c r="R21" s="94"/>
      <c r="S21" s="94"/>
      <c r="T21" s="95"/>
    </row>
    <row r="22" spans="1:20" x14ac:dyDescent="0.25">
      <c r="A22" s="15"/>
      <c r="B22" s="6">
        <v>12.5</v>
      </c>
      <c r="C22" s="7">
        <v>-8.6054999999999993</v>
      </c>
      <c r="D22" s="7">
        <v>0.63868999999999998</v>
      </c>
      <c r="E22" s="7">
        <v>-1.6681000000000001E-3</v>
      </c>
      <c r="F22" s="8">
        <v>0.62278999999999995</v>
      </c>
      <c r="G22" s="15"/>
      <c r="H22" s="6">
        <v>12.5</v>
      </c>
      <c r="I22" s="7">
        <v>4.2786900000000001</v>
      </c>
      <c r="J22" s="7">
        <v>0.67386000000000001</v>
      </c>
      <c r="K22" s="7">
        <v>-4.2719999999999998E-3</v>
      </c>
      <c r="L22" s="8">
        <v>0.35849999999999999</v>
      </c>
      <c r="N22" s="96"/>
      <c r="O22" s="97"/>
      <c r="P22" s="97"/>
      <c r="Q22" s="97"/>
      <c r="R22" s="97"/>
      <c r="S22" s="97"/>
      <c r="T22" s="98"/>
    </row>
    <row r="23" spans="1:20" x14ac:dyDescent="0.25">
      <c r="A23" s="15"/>
      <c r="B23" s="6">
        <v>13</v>
      </c>
      <c r="C23" s="7">
        <v>-7.8632</v>
      </c>
      <c r="D23" s="7">
        <v>0.60818000000000005</v>
      </c>
      <c r="E23" s="7">
        <v>-1.3894999999999999E-3</v>
      </c>
      <c r="F23" s="8">
        <v>0.62407000000000001</v>
      </c>
      <c r="G23" s="15"/>
      <c r="H23" s="6">
        <v>13</v>
      </c>
      <c r="I23" s="7">
        <v>3.2141700000000002</v>
      </c>
      <c r="J23" s="7">
        <v>0.72260000000000002</v>
      </c>
      <c r="K23" s="7">
        <v>-3.6610000000000002E-3</v>
      </c>
      <c r="L23" s="8">
        <v>0.31163000000000002</v>
      </c>
    </row>
    <row r="24" spans="1:20" x14ac:dyDescent="0.25">
      <c r="A24" s="15"/>
      <c r="B24" s="6">
        <v>13.5</v>
      </c>
      <c r="C24" s="7">
        <v>-7.1348000000000003</v>
      </c>
      <c r="D24" s="7">
        <v>0.59228000000000003</v>
      </c>
      <c r="E24" s="7">
        <v>-1.1624000000000001E-3</v>
      </c>
      <c r="F24" s="8">
        <v>0.61253000000000002</v>
      </c>
      <c r="G24" s="15"/>
      <c r="H24" s="6">
        <v>13.5</v>
      </c>
      <c r="I24" s="7">
        <v>1.83456</v>
      </c>
      <c r="J24" s="7">
        <v>0.78383000000000003</v>
      </c>
      <c r="K24" s="7">
        <v>-3.0669999999999998E-3</v>
      </c>
      <c r="L24" s="8">
        <v>0.25825999999999999</v>
      </c>
      <c r="N24" s="14" t="s">
        <v>45</v>
      </c>
    </row>
    <row r="25" spans="1:20" x14ac:dyDescent="0.25">
      <c r="A25" s="15"/>
      <c r="B25" s="6">
        <v>14</v>
      </c>
      <c r="C25" s="7">
        <v>-6.4298999999999999</v>
      </c>
      <c r="D25" s="7">
        <v>0.59150999999999998</v>
      </c>
      <c r="E25" s="7">
        <v>-9.7759999999999991E-4</v>
      </c>
      <c r="F25" s="8">
        <v>0.58762000000000003</v>
      </c>
      <c r="G25" s="15"/>
      <c r="H25" s="6">
        <v>14</v>
      </c>
      <c r="I25" s="7">
        <v>0.32424999999999998</v>
      </c>
      <c r="J25" s="7">
        <v>0.85062000000000004</v>
      </c>
      <c r="K25" s="7">
        <v>-2.5000000000000001E-3</v>
      </c>
      <c r="L25" s="8">
        <v>0.20235</v>
      </c>
    </row>
    <row r="26" spans="1:20" x14ac:dyDescent="0.25">
      <c r="A26" s="15"/>
      <c r="B26" s="6">
        <v>14.5</v>
      </c>
      <c r="C26" s="7">
        <v>-5.7577999999999996</v>
      </c>
      <c r="D26" s="7">
        <v>0.60643000000000002</v>
      </c>
      <c r="E26" s="7">
        <v>-8.2609999999999997E-4</v>
      </c>
      <c r="F26" s="8">
        <v>0.54874999999999996</v>
      </c>
      <c r="G26" s="15"/>
      <c r="H26" s="6">
        <v>14.5</v>
      </c>
      <c r="I26" s="7">
        <v>-1.1322399999999999</v>
      </c>
      <c r="J26" s="7">
        <v>0.91605000000000003</v>
      </c>
      <c r="K26" s="7">
        <v>-1.967E-3</v>
      </c>
      <c r="L26" s="8">
        <v>0.14787</v>
      </c>
      <c r="N26" s="90" t="s">
        <v>46</v>
      </c>
      <c r="O26" s="91"/>
      <c r="P26" s="91"/>
      <c r="Q26" s="91"/>
      <c r="R26" s="91"/>
      <c r="S26" s="91"/>
      <c r="T26" s="92"/>
    </row>
    <row r="27" spans="1:20" x14ac:dyDescent="0.25">
      <c r="A27" s="15"/>
      <c r="B27" s="6">
        <v>15</v>
      </c>
      <c r="C27" s="7">
        <v>-5.1281999999999996</v>
      </c>
      <c r="D27" s="7">
        <v>0.63756999999999997</v>
      </c>
      <c r="E27" s="7">
        <v>-6.9879999999999996E-4</v>
      </c>
      <c r="F27" s="8">
        <v>0.49536000000000002</v>
      </c>
      <c r="G27" s="15"/>
      <c r="H27" s="6">
        <v>15</v>
      </c>
      <c r="I27" s="7">
        <v>-2.3505500000000001</v>
      </c>
      <c r="J27" s="7">
        <v>0.97319</v>
      </c>
      <c r="K27" s="7">
        <v>-1.477E-3</v>
      </c>
      <c r="L27" s="8">
        <v>9.8799999999999999E-2</v>
      </c>
      <c r="N27" s="93"/>
      <c r="O27" s="99"/>
      <c r="P27" s="99"/>
      <c r="Q27" s="99"/>
      <c r="R27" s="99"/>
      <c r="S27" s="99"/>
      <c r="T27" s="95"/>
    </row>
    <row r="28" spans="1:20" x14ac:dyDescent="0.25">
      <c r="A28" s="15"/>
      <c r="B28" s="6">
        <v>15.5</v>
      </c>
      <c r="C28" s="7">
        <v>-4.5091999999999999</v>
      </c>
      <c r="D28" s="7">
        <v>0.68547999999999998</v>
      </c>
      <c r="E28" s="7">
        <v>-5.8629999999999999E-4</v>
      </c>
      <c r="F28" s="8">
        <v>0.42687000000000003</v>
      </c>
      <c r="G28" s="15"/>
      <c r="H28" s="6">
        <v>15.5</v>
      </c>
      <c r="I28" s="7">
        <v>-3.1032600000000001</v>
      </c>
      <c r="J28" s="7">
        <v>1.0151399999999999</v>
      </c>
      <c r="K28" s="7">
        <v>-1.0369999999999999E-3</v>
      </c>
      <c r="L28" s="8">
        <v>5.9089999999999997E-2</v>
      </c>
      <c r="N28" s="93"/>
      <c r="O28" s="99"/>
      <c r="P28" s="99"/>
      <c r="Q28" s="99"/>
      <c r="R28" s="99"/>
      <c r="S28" s="99"/>
      <c r="T28" s="95"/>
    </row>
    <row r="29" spans="1:20" x14ac:dyDescent="0.25">
      <c r="A29" s="15"/>
      <c r="B29" s="6">
        <v>16</v>
      </c>
      <c r="C29" s="7">
        <v>-3.9291999999999998</v>
      </c>
      <c r="D29" s="7">
        <v>0.75068999999999997</v>
      </c>
      <c r="E29" s="7">
        <v>-4.795E-4</v>
      </c>
      <c r="F29" s="8">
        <v>0.34271000000000001</v>
      </c>
      <c r="G29" s="15"/>
      <c r="H29" s="6">
        <v>16</v>
      </c>
      <c r="I29" s="7">
        <v>-3.1788500000000002</v>
      </c>
      <c r="J29" s="7">
        <v>1.0349600000000001</v>
      </c>
      <c r="K29" s="7">
        <v>-6.5499999999999998E-4</v>
      </c>
      <c r="L29" s="8">
        <v>3.2719999999999999E-2</v>
      </c>
      <c r="N29" s="93"/>
      <c r="O29" s="99"/>
      <c r="P29" s="99"/>
      <c r="Q29" s="99"/>
      <c r="R29" s="99"/>
      <c r="S29" s="99"/>
      <c r="T29" s="95"/>
    </row>
    <row r="30" spans="1:20" x14ac:dyDescent="0.25">
      <c r="A30" s="15"/>
      <c r="B30" s="16">
        <v>16.5</v>
      </c>
      <c r="C30" s="9">
        <v>-3.4872999999999998</v>
      </c>
      <c r="D30" s="9">
        <v>0.83374999999999999</v>
      </c>
      <c r="E30" s="9">
        <v>-3.6949999999999998E-4</v>
      </c>
      <c r="F30" s="10">
        <v>0.24231</v>
      </c>
      <c r="G30" s="15"/>
      <c r="H30" s="16">
        <v>16.5</v>
      </c>
      <c r="I30" s="9">
        <v>-2.4165700000000001</v>
      </c>
      <c r="J30" s="9">
        <v>1.02573</v>
      </c>
      <c r="K30" s="9">
        <v>-3.4000000000000002E-4</v>
      </c>
      <c r="L30" s="10">
        <v>2.3640000000000001E-2</v>
      </c>
      <c r="N30" s="93"/>
      <c r="O30" s="99"/>
      <c r="P30" s="99"/>
      <c r="Q30" s="99"/>
      <c r="R30" s="99"/>
      <c r="S30" s="99"/>
      <c r="T30" s="95"/>
    </row>
    <row r="31" spans="1:20" x14ac:dyDescent="0.25">
      <c r="A31" s="15"/>
      <c r="B31" s="16">
        <v>17</v>
      </c>
      <c r="C31" s="9">
        <v>-3.2829999999999999</v>
      </c>
      <c r="D31" s="9">
        <v>0.93520000000000003</v>
      </c>
      <c r="E31" s="9">
        <v>-2.4699999999999999E-4</v>
      </c>
      <c r="F31" s="10">
        <v>0.12509999999999999</v>
      </c>
      <c r="G31" s="15"/>
      <c r="H31" s="16">
        <v>17</v>
      </c>
      <c r="I31" s="9">
        <v>-0.65578999999999998</v>
      </c>
      <c r="J31" s="9">
        <v>0.98053999999999997</v>
      </c>
      <c r="K31" s="9">
        <v>-1E-4</v>
      </c>
      <c r="L31" s="10">
        <v>3.5839999999999997E-2</v>
      </c>
      <c r="N31" s="93"/>
      <c r="O31" s="99"/>
      <c r="P31" s="99"/>
      <c r="Q31" s="99"/>
      <c r="R31" s="99"/>
      <c r="S31" s="99"/>
      <c r="T31" s="95"/>
    </row>
    <row r="32" spans="1:20" ht="15.75" thickBot="1" x14ac:dyDescent="0.3">
      <c r="A32" s="15"/>
      <c r="B32" s="17">
        <v>17.5</v>
      </c>
      <c r="C32" s="11">
        <v>-3.4156</v>
      </c>
      <c r="D32" s="11">
        <v>1.05558</v>
      </c>
      <c r="E32" s="11">
        <v>-1.027E-4</v>
      </c>
      <c r="F32" s="12">
        <v>-9.4999999999999998E-3</v>
      </c>
      <c r="G32" s="15"/>
      <c r="H32" s="17">
        <v>17.5</v>
      </c>
      <c r="I32" s="11">
        <v>2.2642899999999999</v>
      </c>
      <c r="J32" s="11">
        <v>0.89246000000000003</v>
      </c>
      <c r="K32" s="11">
        <v>5.7000000000000003E-5</v>
      </c>
      <c r="L32" s="12">
        <v>7.3270000000000002E-2</v>
      </c>
      <c r="N32" s="96"/>
      <c r="O32" s="97"/>
      <c r="P32" s="97"/>
      <c r="Q32" s="97"/>
      <c r="R32" s="97"/>
      <c r="S32" s="97"/>
      <c r="T32" s="98"/>
    </row>
  </sheetData>
  <sheetProtection algorithmName="SHA-512" hashValue="2sWs7a23+AtNxNlGTYgJFvY5E+l0alcd09qCMFfNEPC7U9e4P9ZdcPzzDjcva8suRGan9eekZcddqk9yz1nlRA==" saltValue="vtGD8FGB0gwYB/FVdAZ/1w==" spinCount="100000" sheet="1" objects="1" scenarios="1"/>
  <mergeCells count="5">
    <mergeCell ref="N18:T22"/>
    <mergeCell ref="N26:T32"/>
    <mergeCell ref="B2:F3"/>
    <mergeCell ref="H2:L3"/>
    <mergeCell ref="N12:T16"/>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Thanks for Downloading</vt:lpstr>
      <vt:lpstr>Adult Height Predictor (Team 1)</vt:lpstr>
      <vt:lpstr>Smoothed Regression Coefficient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dc:creator>
  <cp:lastModifiedBy>Pablo Genga</cp:lastModifiedBy>
  <dcterms:created xsi:type="dcterms:W3CDTF">2016-02-06T21:58:47Z</dcterms:created>
  <dcterms:modified xsi:type="dcterms:W3CDTF">2021-03-30T01:17:35Z</dcterms:modified>
</cp:coreProperties>
</file>